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U:\FINANZIARIO\CONTRACTA SICOPAT SIMOG contratti\"/>
    </mc:Choice>
  </mc:AlternateContent>
  <xr:revisionPtr revIDLastSave="0" documentId="13_ncr:1_{F2DF09FC-D7CB-4038-A620-0C443513629F}" xr6:coauthVersionLast="47" xr6:coauthVersionMax="47" xr10:uidLastSave="{00000000-0000-0000-0000-000000000000}"/>
  <bookViews>
    <workbookView xWindow="28680" yWindow="-120" windowWidth="29040" windowHeight="15720" xr2:uid="{00000000-000D-0000-FFFF-FFFF00000000}"/>
  </bookViews>
  <sheets>
    <sheet name="2026" sheetId="8" r:id="rId1"/>
    <sheet name="2025" sheetId="7" r:id="rId2"/>
    <sheet name="2024" sheetId="6" r:id="rId3"/>
    <sheet name="2023" sheetId="4" r:id="rId4"/>
    <sheet name="2022" sheetId="3" r:id="rId5"/>
  </sheets>
  <definedNames>
    <definedName name="_xlnm._FilterDatabase" localSheetId="4" hidden="1">'2022'!$A$1:$AA$84</definedName>
    <definedName name="_xlnm._FilterDatabase" localSheetId="3" hidden="1">'2023'!$A$1:$R$98</definedName>
    <definedName name="_xlnm._FilterDatabase" localSheetId="2" hidden="1">'2024'!$A$1:$Q$115</definedName>
    <definedName name="_xlnm._FilterDatabase" localSheetId="1" hidden="1">'2025'!$A$1:$Q$108</definedName>
    <definedName name="_xlnm._FilterDatabase" localSheetId="0" hidden="1">'2026'!$A$1:$Q$133</definedName>
    <definedName name="_Hlk180484206" localSheetId="2">'2024'!$D$82</definedName>
    <definedName name="_Hlk183420464" localSheetId="2">'2024'!$D$94</definedName>
    <definedName name="_Hlk184809626" localSheetId="2">'2024'!$D$102</definedName>
    <definedName name="_Hlk194412717" localSheetId="1">'2025'!$D$29</definedName>
    <definedName name="_Hlk207005574" localSheetId="1">'2025'!$D$73</definedName>
    <definedName name="_Hlk212730271" localSheetId="1">'2025'!$D$88</definedName>
    <definedName name="_Hlk224719568" localSheetId="0">'2026'!$D$39</definedName>
    <definedName name="_Hlk234486101" localSheetId="0">'2026'!$D$56</definedName>
    <definedName name="_Hlk62737534" localSheetId="4">'2023'!$D$4</definedName>
    <definedName name="_Hlk68774084" localSheetId="3">'2023'!$D$8</definedName>
  </definedNames>
  <calcPr calcId="181029"/>
</workbook>
</file>

<file path=xl/calcChain.xml><?xml version="1.0" encoding="utf-8"?>
<calcChain xmlns="http://schemas.openxmlformats.org/spreadsheetml/2006/main">
  <c r="F61" i="8" l="1"/>
  <c r="F60" i="8"/>
  <c r="F57" i="8"/>
  <c r="F55" i="8"/>
  <c r="F46" i="8"/>
  <c r="F42" i="8"/>
  <c r="F34" i="8"/>
  <c r="E33" i="8"/>
  <c r="F28" i="8"/>
  <c r="F27" i="8"/>
  <c r="E26" i="8" l="1"/>
  <c r="F24" i="8"/>
  <c r="F13" i="8"/>
  <c r="F12" i="8"/>
  <c r="F11" i="8"/>
  <c r="F6" i="8" l="1"/>
  <c r="F7" i="8"/>
  <c r="F8" i="8"/>
  <c r="F5" i="8"/>
  <c r="F3" i="8"/>
  <c r="F4" i="8"/>
  <c r="F9" i="8"/>
  <c r="F15" i="8"/>
  <c r="F16" i="8"/>
  <c r="F17" i="8"/>
  <c r="F18" i="8"/>
  <c r="F19" i="8"/>
  <c r="F20" i="8"/>
  <c r="F21" i="8"/>
  <c r="F23" i="8"/>
  <c r="F25" i="8"/>
  <c r="F26" i="8"/>
  <c r="F30" i="8"/>
  <c r="F31" i="8"/>
  <c r="F32" i="8"/>
  <c r="F33" i="8"/>
  <c r="F37" i="8"/>
  <c r="F38" i="8"/>
  <c r="F39" i="8"/>
  <c r="F40" i="8"/>
  <c r="F44" i="8"/>
  <c r="F45" i="8"/>
  <c r="F48" i="8"/>
  <c r="F49" i="8"/>
  <c r="F50" i="8"/>
  <c r="F51" i="8"/>
  <c r="F52" i="8"/>
  <c r="F53" i="8"/>
  <c r="F54" i="8"/>
  <c r="F58" i="8"/>
  <c r="F59"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2" i="8"/>
  <c r="F103" i="7"/>
  <c r="F104" i="7"/>
  <c r="F105" i="7"/>
  <c r="F106" i="7"/>
  <c r="F107" i="7"/>
  <c r="F108" i="7"/>
  <c r="F102" i="7"/>
  <c r="F100" i="7"/>
  <c r="F99" i="7"/>
  <c r="E94" i="7"/>
  <c r="F93" i="7" l="1"/>
  <c r="F91" i="7"/>
  <c r="F94" i="7"/>
  <c r="F95" i="7"/>
  <c r="F96" i="7"/>
  <c r="F97" i="7"/>
  <c r="F98" i="7"/>
  <c r="F90" i="7"/>
  <c r="F89" i="7"/>
  <c r="F88" i="7"/>
  <c r="F86" i="7" l="1"/>
  <c r="F85" i="7"/>
  <c r="F80" i="7"/>
  <c r="F81" i="7"/>
  <c r="F82" i="7"/>
  <c r="F87" i="7"/>
  <c r="F78" i="7"/>
  <c r="F77" i="7"/>
  <c r="F76" i="7"/>
  <c r="F75" i="7"/>
  <c r="F67" i="7"/>
  <c r="F73" i="7"/>
  <c r="F70" i="7"/>
  <c r="F69" i="7"/>
  <c r="F68" i="7"/>
  <c r="F66" i="7"/>
  <c r="F64" i="7"/>
  <c r="F63" i="7"/>
  <c r="F57" i="7"/>
  <c r="F56" i="7"/>
  <c r="F49" i="7"/>
  <c r="F50" i="7"/>
  <c r="F51" i="7"/>
  <c r="F52" i="7"/>
  <c r="F53" i="7"/>
  <c r="F54" i="7"/>
  <c r="F55" i="7"/>
  <c r="F58" i="7"/>
  <c r="F60" i="7"/>
  <c r="F61" i="7"/>
  <c r="F62" i="7"/>
  <c r="F48" i="7"/>
  <c r="F47" i="7"/>
  <c r="F45" i="7"/>
  <c r="F44" i="7"/>
  <c r="F43" i="7"/>
  <c r="F42" i="7"/>
  <c r="F41" i="7"/>
  <c r="F40" i="7"/>
  <c r="F34" i="7"/>
  <c r="F35" i="7"/>
  <c r="F36" i="7"/>
  <c r="F37" i="7"/>
  <c r="F39" i="7"/>
  <c r="F33" i="7"/>
  <c r="F28" i="7"/>
  <c r="F27" i="7"/>
  <c r="F26" i="7"/>
  <c r="F25" i="7"/>
  <c r="F23" i="7" l="1"/>
  <c r="F21" i="7" l="1"/>
  <c r="F20" i="7"/>
  <c r="F19" i="7" l="1"/>
  <c r="F18" i="7"/>
  <c r="F12" i="7"/>
  <c r="F10" i="7"/>
  <c r="F8" i="7"/>
  <c r="F6" i="7"/>
  <c r="F3" i="7"/>
  <c r="F17" i="7"/>
  <c r="F16" i="7"/>
  <c r="F15" i="7"/>
  <c r="F14" i="7"/>
  <c r="F9" i="7"/>
  <c r="F5" i="7"/>
  <c r="F2" i="7"/>
  <c r="F115" i="6"/>
  <c r="F112" i="6"/>
  <c r="F113" i="6"/>
  <c r="F114" i="6"/>
  <c r="F111" i="6"/>
  <c r="E107" i="6"/>
  <c r="E106" i="6"/>
  <c r="F103" i="6" l="1"/>
  <c r="E75" i="6"/>
  <c r="E77" i="6"/>
  <c r="E78" i="6"/>
  <c r="E76" i="6"/>
  <c r="F76" i="6"/>
  <c r="F75" i="6"/>
  <c r="F77" i="6"/>
  <c r="F78" i="6"/>
  <c r="F104" i="6" l="1"/>
  <c r="F105" i="6"/>
  <c r="F106" i="6"/>
  <c r="F107" i="6"/>
  <c r="F108" i="6"/>
  <c r="F102" i="6"/>
  <c r="F98" i="6"/>
  <c r="F97" i="6"/>
  <c r="F96" i="6"/>
  <c r="F100" i="6"/>
  <c r="F99" i="6"/>
  <c r="F95" i="6"/>
  <c r="F94" i="6"/>
  <c r="F93" i="6"/>
  <c r="F91" i="6"/>
  <c r="F90" i="6"/>
  <c r="E90" i="6"/>
  <c r="F89" i="6"/>
  <c r="F88" i="6"/>
  <c r="F87" i="6"/>
  <c r="F86" i="6"/>
  <c r="F85" i="6"/>
  <c r="F84" i="6"/>
  <c r="F83" i="6"/>
  <c r="F81" i="6"/>
  <c r="F80" i="6"/>
  <c r="F74" i="6"/>
  <c r="F73" i="6"/>
  <c r="F72" i="6"/>
  <c r="F71" i="6"/>
  <c r="F69" i="6"/>
  <c r="F63" i="6"/>
  <c r="F61" i="6" l="1"/>
  <c r="F64" i="6"/>
  <c r="F65" i="6"/>
  <c r="F67" i="6"/>
  <c r="F70" i="6"/>
  <c r="F60" i="6"/>
  <c r="F50" i="6"/>
  <c r="F54" i="6"/>
  <c r="F53" i="6"/>
  <c r="F48" i="6"/>
  <c r="F47" i="6"/>
  <c r="F46" i="6"/>
  <c r="F45" i="6"/>
  <c r="F43" i="6"/>
  <c r="F41" i="6"/>
  <c r="F39" i="6"/>
  <c r="F42" i="6"/>
  <c r="F40" i="6"/>
  <c r="F38" i="6"/>
  <c r="F44" i="6"/>
  <c r="F37" i="6"/>
  <c r="F34" i="6"/>
  <c r="F24" i="6"/>
  <c r="E18" i="6"/>
  <c r="F11" i="6"/>
  <c r="F7" i="6"/>
  <c r="F3" i="6"/>
  <c r="F4" i="6"/>
  <c r="F5" i="6"/>
  <c r="F6" i="6"/>
  <c r="F8" i="6"/>
  <c r="F9" i="6"/>
  <c r="F10" i="6"/>
  <c r="F12" i="6"/>
  <c r="F13" i="6"/>
  <c r="F17" i="6"/>
  <c r="F15" i="6"/>
  <c r="F16" i="6"/>
  <c r="F14" i="6"/>
  <c r="F18" i="6"/>
  <c r="F19" i="6"/>
  <c r="F20" i="6"/>
  <c r="F21" i="6"/>
  <c r="F22" i="6"/>
  <c r="F23" i="6"/>
  <c r="F25" i="6"/>
  <c r="F26" i="6"/>
  <c r="F28" i="6"/>
  <c r="F30" i="6"/>
  <c r="F31" i="6"/>
  <c r="F2" i="6"/>
  <c r="F89" i="4"/>
  <c r="F90" i="4"/>
  <c r="F91" i="4"/>
  <c r="F92" i="4"/>
  <c r="F93" i="4"/>
  <c r="F88" i="4"/>
  <c r="F94" i="4"/>
  <c r="F86" i="4"/>
  <c r="F85" i="4"/>
  <c r="F82" i="4"/>
  <c r="F83" i="4"/>
  <c r="F84" i="4"/>
  <c r="E81" i="4"/>
  <c r="F81" i="4"/>
  <c r="F79" i="4"/>
  <c r="F80" i="4"/>
  <c r="F78" i="4"/>
  <c r="F77" i="4"/>
  <c r="P60" i="4"/>
  <c r="F74" i="4"/>
  <c r="F73" i="4"/>
  <c r="F75" i="4"/>
  <c r="F76" i="4"/>
  <c r="F72" i="4"/>
  <c r="F71" i="4"/>
  <c r="F70" i="4"/>
  <c r="F69" i="4"/>
  <c r="F68" i="4"/>
  <c r="F67" i="4"/>
  <c r="E60" i="4"/>
  <c r="F60" i="4" s="1"/>
  <c r="F66" i="4"/>
  <c r="F62" i="4"/>
  <c r="F63" i="4"/>
  <c r="F64" i="4"/>
  <c r="F65" i="4"/>
  <c r="F59" i="4"/>
  <c r="F56" i="4"/>
  <c r="F55" i="4"/>
  <c r="F54" i="4"/>
  <c r="F44" i="4"/>
  <c r="F50" i="4"/>
  <c r="F52" i="4"/>
  <c r="F53" i="4"/>
  <c r="F57" i="4"/>
  <c r="F58" i="4"/>
  <c r="F46" i="4"/>
  <c r="F47" i="4"/>
  <c r="F48" i="4"/>
  <c r="F49" i="4"/>
  <c r="F43" i="4"/>
  <c r="F40" i="4"/>
  <c r="F41" i="4"/>
  <c r="F42" i="4"/>
  <c r="F45" i="4"/>
  <c r="F38" i="4"/>
  <c r="F39" i="4"/>
  <c r="F29" i="4"/>
  <c r="F30" i="4"/>
  <c r="F31" i="4"/>
  <c r="F32" i="4"/>
  <c r="F24" i="4"/>
  <c r="F28" i="4"/>
  <c r="F27" i="4"/>
  <c r="F26" i="4"/>
  <c r="F23" i="4"/>
  <c r="F19" i="4"/>
  <c r="F18" i="4"/>
  <c r="F17" i="4"/>
  <c r="F25" i="4"/>
  <c r="F22" i="4"/>
  <c r="F21" i="4"/>
  <c r="F20" i="4"/>
  <c r="E5" i="4"/>
  <c r="F5" i="4"/>
  <c r="F14" i="4"/>
  <c r="F15" i="4"/>
  <c r="F12" i="4"/>
  <c r="F13" i="4"/>
  <c r="F11" i="4"/>
  <c r="F10" i="4"/>
  <c r="F9" i="4"/>
  <c r="F28" i="3"/>
  <c r="F21" i="3"/>
  <c r="F6" i="4"/>
  <c r="F7" i="4"/>
  <c r="F8" i="4"/>
  <c r="F4" i="4"/>
  <c r="F3" i="4"/>
  <c r="F2" i="4"/>
  <c r="F73" i="3"/>
  <c r="F66" i="3"/>
  <c r="F84" i="3"/>
  <c r="F83" i="3"/>
  <c r="F82" i="3"/>
  <c r="F81" i="3"/>
  <c r="F80" i="3"/>
  <c r="F79" i="3"/>
  <c r="F78" i="3"/>
  <c r="F77" i="3"/>
  <c r="F76" i="3"/>
  <c r="F75" i="3"/>
  <c r="F74" i="3"/>
  <c r="F72" i="3"/>
  <c r="F71" i="3"/>
  <c r="F70" i="3"/>
  <c r="F69" i="3"/>
  <c r="F68" i="3"/>
  <c r="F67" i="3"/>
  <c r="F65" i="3"/>
  <c r="F63" i="3"/>
  <c r="F62" i="3"/>
  <c r="F64" i="3"/>
  <c r="F59" i="3"/>
  <c r="F16" i="3"/>
  <c r="F56" i="3"/>
  <c r="F57" i="3"/>
  <c r="F55" i="3"/>
  <c r="E58" i="3"/>
  <c r="F58" i="3"/>
  <c r="F47" i="3"/>
  <c r="F52" i="3"/>
  <c r="F53" i="3"/>
  <c r="F51" i="3"/>
  <c r="F50" i="3"/>
  <c r="F46" i="3"/>
  <c r="F45" i="3"/>
  <c r="F43" i="3"/>
  <c r="F27" i="3"/>
  <c r="F39" i="3"/>
  <c r="F37" i="3"/>
  <c r="F36" i="3"/>
  <c r="F33" i="3"/>
  <c r="F31" i="3"/>
  <c r="F13" i="3"/>
  <c r="F11" i="3"/>
  <c r="F24" i="3"/>
  <c r="F20" i="3"/>
  <c r="F8" i="3"/>
  <c r="F7" i="3"/>
</calcChain>
</file>

<file path=xl/sharedStrings.xml><?xml version="1.0" encoding="utf-8"?>
<sst xmlns="http://schemas.openxmlformats.org/spreadsheetml/2006/main" count="3491" uniqueCount="1421">
  <si>
    <t>Cig</t>
  </si>
  <si>
    <t>Anno</t>
  </si>
  <si>
    <t>Oggetto</t>
  </si>
  <si>
    <t>Affari Gen e Fin</t>
  </si>
  <si>
    <t>affidamento diretto</t>
  </si>
  <si>
    <t>Presidente</t>
  </si>
  <si>
    <t>Sportello Linguistico</t>
  </si>
  <si>
    <t>affidamento diretto per servizi supplementari</t>
  </si>
  <si>
    <t>Tecnico</t>
  </si>
  <si>
    <t>Sportello linguistico</t>
  </si>
  <si>
    <t>acquisto beni per servizio assistenza domiciliare</t>
  </si>
  <si>
    <t>Z3634B36CA</t>
  </si>
  <si>
    <t>acquisto beni per igiene e pulizia sede</t>
  </si>
  <si>
    <t>CODICE FISCALE</t>
  </si>
  <si>
    <t>PARTITA IVA</t>
  </si>
  <si>
    <t>Tecnoitalia S.r.l.</t>
  </si>
  <si>
    <t>ZD234B4758</t>
  </si>
  <si>
    <t>upgrade tecnologico Suite Ascot e fornitura gestione economica patrimoniale</t>
  </si>
  <si>
    <t>G.P.I. S.p.A.</t>
  </si>
  <si>
    <t>01944260221</t>
  </si>
  <si>
    <t>01308770229</t>
  </si>
  <si>
    <t>ZD934B59E6</t>
  </si>
  <si>
    <t>Affidamento del servizio di manutenzione dell’impianto antincendio per la sede della Magnifica Comunità degli Altipiani Cimbri per l’anno 2022</t>
  </si>
  <si>
    <t>Nicom Seculalarm S.r.l.</t>
  </si>
  <si>
    <t>03083020218</t>
  </si>
  <si>
    <t>ZB534B65C4</t>
  </si>
  <si>
    <t>Servizio di assistenza "full service" per la macchina fotocopiatrice per l'anno 2022</t>
  </si>
  <si>
    <t xml:space="preserve">Semprebon Lux S.r.l. </t>
  </si>
  <si>
    <t>01270420225</t>
  </si>
  <si>
    <t>Z9834D24E3</t>
  </si>
  <si>
    <t>Referente Tecnico Organizzativo Piano Giovani di Zona. Contratto per l’anno 2022</t>
  </si>
  <si>
    <t>PROCEDURA NEGOZIATA PER AFFIDAMENTI SOTTO SOGLIA</t>
  </si>
  <si>
    <t>Z3D34E075C</t>
  </si>
  <si>
    <t>Controllo generale prerevisione auto di servizio e trasferimento in centro autorizzato revisioni</t>
  </si>
  <si>
    <t>Stenghele S.r.l.</t>
  </si>
  <si>
    <t>Lorenziauto S.a.S.</t>
  </si>
  <si>
    <t>Revisione ministeriale auto di servizio</t>
  </si>
  <si>
    <t>ZC234E0DCB</t>
  </si>
  <si>
    <t>Z9E34F235E</t>
  </si>
  <si>
    <t>servizio di rilevazione assenze e presenze ed adempimenti connessi alla gestione del personale 2022-2024</t>
  </si>
  <si>
    <t xml:space="preserve">Maggioli S.p.A. </t>
  </si>
  <si>
    <t>02066400405</t>
  </si>
  <si>
    <t xml:space="preserve">Acquisto carburante per autovettura di servizio per l’anno 2022. </t>
  </si>
  <si>
    <t>ZE534F4C13</t>
  </si>
  <si>
    <t xml:space="preserve">MD Service S.r.l. </t>
  </si>
  <si>
    <t>02213120229</t>
  </si>
  <si>
    <t>ZD134F5469</t>
  </si>
  <si>
    <t>Affidamento servizi informatici Trentino Digitale SGF, GSuite, Hosting virtuale, Storage, Backup, Wsus, PAGOPA per l'anno 2022</t>
  </si>
  <si>
    <t>00990320228</t>
  </si>
  <si>
    <t>Trentino Digitale S.p.A.</t>
  </si>
  <si>
    <t>'00990320228</t>
  </si>
  <si>
    <t>aff. Diretto a soc. in house</t>
  </si>
  <si>
    <t>ZF334F6B4D</t>
  </si>
  <si>
    <t>corso autoliquidazione INAIL e gestione infortuni</t>
  </si>
  <si>
    <t xml:space="preserve">Premio assicurazione RCA dell’autovettura Panda 4x4 targata ET687RL </t>
  </si>
  <si>
    <t>Z3135041B3</t>
  </si>
  <si>
    <t>01628540229</t>
  </si>
  <si>
    <t>INSER S.P.A.</t>
  </si>
  <si>
    <t>ZA9350C60D</t>
  </si>
  <si>
    <t>Acquisto pezzi di ricambio lampada danneggiata</t>
  </si>
  <si>
    <t>Ballarini Interni</t>
  </si>
  <si>
    <t>Abbonamento alla Tariffa Flat con 4 canali di conversazione Voip, per l’anno 2022</t>
  </si>
  <si>
    <t>CBA Group di Rovereto</t>
  </si>
  <si>
    <t>01854700224</t>
  </si>
  <si>
    <t>ZBD35346C9</t>
  </si>
  <si>
    <t>Voip Voice S.r.l.</t>
  </si>
  <si>
    <t>ZC6353510E</t>
  </si>
  <si>
    <t>abbonamento sim card per allarme antincendio e antintrusione</t>
  </si>
  <si>
    <t>08539010010</t>
  </si>
  <si>
    <t>Z00353519D</t>
  </si>
  <si>
    <t>Abbonamento servizi di telefonia mobile</t>
  </si>
  <si>
    <t>Z9D35351C5</t>
  </si>
  <si>
    <t>Impegno presuntivo per servizi di telefonia fissa</t>
  </si>
  <si>
    <t>TIM S.p.A.</t>
  </si>
  <si>
    <t>00488410010</t>
  </si>
  <si>
    <t>Z2235351F4</t>
  </si>
  <si>
    <t>Impegno presuntivo servizi di telefonia mobile ufficio</t>
  </si>
  <si>
    <t>Vodafone Italia S.p.A.</t>
  </si>
  <si>
    <t>WINDTRE S.p.A.</t>
  </si>
  <si>
    <t>Z233535EF8</t>
  </si>
  <si>
    <t>Assistenza informatica e software di antivirus su 10 PC</t>
  </si>
  <si>
    <t>Alpsolution S.a.S. di Cesare Carli &amp; C.</t>
  </si>
  <si>
    <t>02119190227</t>
  </si>
  <si>
    <t>ZE6355052A</t>
  </si>
  <si>
    <t>Affidamento per l’anno 2022 dell’incarico per il servizio di trasmissione modello 770/2020, CU/2020 lavoratore autonomo e dipendente, ricezione file modello 730/4 della Magnifica Comunità degli Altipiani Cimbri.</t>
  </si>
  <si>
    <t>Adelca Data S.r.l.</t>
  </si>
  <si>
    <t>01761350220</t>
  </si>
  <si>
    <t>ZE93552072</t>
  </si>
  <si>
    <t>Impegno di spesa per corsi di formazione FAD in materia di aggiornamento sicurezza ai sensi del D. Lgs. N. 81/2008 ed in tema di certificazione dell’utilizzo dei fondi per l’emergenza epidemiologica 2021-2022.</t>
  </si>
  <si>
    <t>01214730226</t>
  </si>
  <si>
    <t>Progetto salute S.r.l.</t>
  </si>
  <si>
    <t>Z92355295A</t>
  </si>
  <si>
    <t>Le Due Torri s.r.l.</t>
  </si>
  <si>
    <t>04110360379</t>
  </si>
  <si>
    <t>03972370377</t>
  </si>
  <si>
    <t>Z67356DFCC</t>
  </si>
  <si>
    <t>acquisto cancelleria e materiale vario per ufficio</t>
  </si>
  <si>
    <t>Stefano Faccini</t>
  </si>
  <si>
    <t>01962310205</t>
  </si>
  <si>
    <t>FCCSFN65M31L781L</t>
  </si>
  <si>
    <t>Importo gara (senza IVA)</t>
  </si>
  <si>
    <t>Importo gara (con IVA)</t>
  </si>
  <si>
    <t>Soggetto percettore</t>
  </si>
  <si>
    <t>data aggiudicazione</t>
  </si>
  <si>
    <t>SERVIZIO PROPONENTE</t>
  </si>
  <si>
    <t>Data atto</t>
  </si>
  <si>
    <t>nr</t>
  </si>
  <si>
    <t xml:space="preserve">Paolo Trentini </t>
  </si>
  <si>
    <t>TRNPLA79S10B006X</t>
  </si>
  <si>
    <t>tipo Affidam.</t>
  </si>
  <si>
    <t>NUMERO ATTO</t>
  </si>
  <si>
    <t>ordine/contratto</t>
  </si>
  <si>
    <t>Z9C35F8F14</t>
  </si>
  <si>
    <t>Impegno di spesa e liquidazione servizio di dominio e hosting sito internet Piano Giovani Foresta</t>
  </si>
  <si>
    <t>Eva Pavan</t>
  </si>
  <si>
    <t>PVNVEA77M53E512V</t>
  </si>
  <si>
    <t>02390970222</t>
  </si>
  <si>
    <t>Mense e Politiche Giovanili</t>
  </si>
  <si>
    <t>Z463644A4F</t>
  </si>
  <si>
    <t>servizio smaltimento toner 2022</t>
  </si>
  <si>
    <t>02431990221</t>
  </si>
  <si>
    <t>03971640242</t>
  </si>
  <si>
    <t>02974530236</t>
  </si>
  <si>
    <t>Z6136538FA</t>
  </si>
  <si>
    <t>Realizzazione di cartoline, segnalibri e pannelli in forex per il progetto "OCIO!" nel Piano Giovani di Zona 2022</t>
  </si>
  <si>
    <t>Publistampa Artigrafiche di Casagrande S. &amp; C.</t>
  </si>
  <si>
    <t>00579410226</t>
  </si>
  <si>
    <t>ZDE3662891</t>
  </si>
  <si>
    <t>Intervento 33D per il Sociale</t>
  </si>
  <si>
    <t>Z753664522</t>
  </si>
  <si>
    <t>formazione per il sistema di contabilità per l'inserimento dei dati per BDAP</t>
  </si>
  <si>
    <t>Z50366730C</t>
  </si>
  <si>
    <t>procedura negoziata per affidamenti sotto soglia</t>
  </si>
  <si>
    <t>Impegno della spesa per l’anno 2022 per il Referente Tecnico Organizzativo Distretto Famiglia Altipiani Cimbri.</t>
  </si>
  <si>
    <t>Coop Aurora Trento</t>
  </si>
  <si>
    <t>servizio sociale</t>
  </si>
  <si>
    <t>Z22367A648</t>
  </si>
  <si>
    <t>Affidamento a Telecom Italia S.p.A. per la fornitura di licenze Google Workspace per la Comunità in adesione alla convenzione della Provincia autonoma di Trento</t>
  </si>
  <si>
    <t>affidamento a seguito di adesione a convenzione</t>
  </si>
  <si>
    <t>ulteriore impegno per stampati la realizzazione del progetto Ocio! Piano Giovani di Zona 2022</t>
  </si>
  <si>
    <t>CUP</t>
  </si>
  <si>
    <t>no</t>
  </si>
  <si>
    <t>Z863680EB1</t>
  </si>
  <si>
    <t>Z4C3679626</t>
  </si>
  <si>
    <t>scuola di memoria</t>
  </si>
  <si>
    <t>Biasion ilaria</t>
  </si>
  <si>
    <t>BSNLRI88L47H612P</t>
  </si>
  <si>
    <t>Z4936A8461</t>
  </si>
  <si>
    <t>acquisto t-shirt con logo FoResta PGZ 2022</t>
  </si>
  <si>
    <t>Sadesign S.n.c.</t>
  </si>
  <si>
    <t>01481210225</t>
  </si>
  <si>
    <t>ZD43693A2B</t>
  </si>
  <si>
    <t>servizio mediazione familiare</t>
  </si>
  <si>
    <t>Ischia Elisabetta</t>
  </si>
  <si>
    <t>SCHLBT76A44L378M</t>
  </si>
  <si>
    <t>02279150227</t>
  </si>
  <si>
    <t>02334550221</t>
  </si>
  <si>
    <t>01677750223</t>
  </si>
  <si>
    <t>05618320484</t>
  </si>
  <si>
    <t>DURC</t>
  </si>
  <si>
    <t>ok</t>
  </si>
  <si>
    <t>02007550227</t>
  </si>
  <si>
    <t>Z0236B0355</t>
  </si>
  <si>
    <t>acquisto biciclette elettriche per anziani RSA e Centro Diurno</t>
  </si>
  <si>
    <t>Remoove S.r.l.</t>
  </si>
  <si>
    <t>025669230226</t>
  </si>
  <si>
    <t>ordine MEPAT</t>
  </si>
  <si>
    <t>progetto Io domani 2022</t>
  </si>
  <si>
    <t>Il Ponte soc. coop sociale</t>
  </si>
  <si>
    <t>01096950223</t>
  </si>
  <si>
    <t>F79j22000940007</t>
  </si>
  <si>
    <t>ZF236B8F84</t>
  </si>
  <si>
    <t>Incarico per la realizzazione del progetto "Ve la conto mi "Piano Strategico Giovani 2022</t>
  </si>
  <si>
    <t>Picelli Matteo</t>
  </si>
  <si>
    <t>PCLMTT90T18A952K</t>
  </si>
  <si>
    <t>02860510219</t>
  </si>
  <si>
    <t>ZBC36B9B6F</t>
  </si>
  <si>
    <t>Servizio di riparazione del cellulare di Servizio Samsung Galaxy J7.</t>
  </si>
  <si>
    <t>Technoworld Services</t>
  </si>
  <si>
    <t>ZA736C59DE</t>
  </si>
  <si>
    <t>Acquisto beni per il servizio di assistenza domiciliare</t>
  </si>
  <si>
    <t>Ferruzzi Servizi S.r.l.</t>
  </si>
  <si>
    <t>01052460225</t>
  </si>
  <si>
    <t>ZC536D813B</t>
  </si>
  <si>
    <t>Incarico di consulenza per la bonifica acustica della sede della Comunità</t>
  </si>
  <si>
    <t>Tomaselli Lorenzo</t>
  </si>
  <si>
    <t>ZD236ECF27</t>
  </si>
  <si>
    <t>progetti inserimento occupazionale</t>
  </si>
  <si>
    <t>contratto repertorio 2</t>
  </si>
  <si>
    <t>ordine 5000312095</t>
  </si>
  <si>
    <t>ordine prot 1999 e 829</t>
  </si>
  <si>
    <t>contratto repertorio 3</t>
  </si>
  <si>
    <t>contratto repertorio 4</t>
  </si>
  <si>
    <t>contratto repertorio 5</t>
  </si>
  <si>
    <t>contratto repertorio 6</t>
  </si>
  <si>
    <t>contratto repertorio 7</t>
  </si>
  <si>
    <t>contratto repertorio 9</t>
  </si>
  <si>
    <t>contratto repertorio 10</t>
  </si>
  <si>
    <t>contratto repertorio 11</t>
  </si>
  <si>
    <t>Z1336B7AA1</t>
  </si>
  <si>
    <t>02406890224</t>
  </si>
  <si>
    <t>TMSLNZ78L31L378O</t>
  </si>
  <si>
    <t>02247330224</t>
  </si>
  <si>
    <t>Z01371347B</t>
  </si>
  <si>
    <t>acquisto roll up Distretto Famiglia Altipiani Cimbri</t>
  </si>
  <si>
    <t>02569230226</t>
  </si>
  <si>
    <t>servizio di assistenza dell’applicativo Ascotweb per la contabilità finanziaria, il sistema Siope e l’inventario – gestione dei beni</t>
  </si>
  <si>
    <t>Z393727967</t>
  </si>
  <si>
    <t>ZDA37431E3</t>
  </si>
  <si>
    <t>intermediazione tecnologica alla piattaforma SIOPE +</t>
  </si>
  <si>
    <t>Unimatica S.p.A.</t>
  </si>
  <si>
    <t>02098391200</t>
  </si>
  <si>
    <t>affidamento diretto cessione contratto</t>
  </si>
  <si>
    <t>Z7F37436C6</t>
  </si>
  <si>
    <t>acquisto cancelleria per ufficio</t>
  </si>
  <si>
    <t>CartaCopy S.a.S.</t>
  </si>
  <si>
    <t>02518260225</t>
  </si>
  <si>
    <t xml:space="preserve">affidamento diretto </t>
  </si>
  <si>
    <t>Incarico consulenza e accompagnamento al percorso di pianificazione sociale partecipata</t>
  </si>
  <si>
    <t>Studio Tangram di Sommadossi Veronica</t>
  </si>
  <si>
    <t>Z1D37461F9</t>
  </si>
  <si>
    <t>29 - 30/06/2022</t>
  </si>
  <si>
    <t>Z593788949</t>
  </si>
  <si>
    <t>Impegno della spesa polizza infortuni a favore dei partecipanti/accompagnatori nell’ambito del progetto “L’EVENTO” – Piano Strategico Giovani 2022</t>
  </si>
  <si>
    <t>Z2A3789717</t>
  </si>
  <si>
    <t>Cineforum Folgaria nell'ambito del progetto Amorevolmente</t>
  </si>
  <si>
    <t>Fiabane Giovanni</t>
  </si>
  <si>
    <t>FBNGNN82A19L736H</t>
  </si>
  <si>
    <t>Sociale</t>
  </si>
  <si>
    <t>02094590227</t>
  </si>
  <si>
    <t>Z9037C2406</t>
  </si>
  <si>
    <t xml:space="preserve">Acquisto di particolari strumenti per l’ufficio, di cancelleria e carta per fotocopie </t>
  </si>
  <si>
    <t>ZF037C9915</t>
  </si>
  <si>
    <t xml:space="preserve">servizio di trasporto partecipanti per il progetto “Biodiversità” – Piano Strategico Giovani 2022 </t>
  </si>
  <si>
    <t>Toller S.n.c.</t>
  </si>
  <si>
    <t>01423210226</t>
  </si>
  <si>
    <t>Z0A380102F</t>
  </si>
  <si>
    <t>acquisto di un congelatore a pozzo 500 lt. per la mensa</t>
  </si>
  <si>
    <t>L'ARREDHOTEL COMMERCIALE S.R.L.</t>
  </si>
  <si>
    <t>01100720224</t>
  </si>
  <si>
    <t>Z543801762</t>
  </si>
  <si>
    <t>acquisto timbri per nomina nuovo Presidente</t>
  </si>
  <si>
    <t>ZA1382D1A4</t>
  </si>
  <si>
    <t>Legge provinciale 23 marzo 2020 n. 2 riconoscimento in favore di gestori servizi ristorazione scolastica</t>
  </si>
  <si>
    <t>00444070221</t>
  </si>
  <si>
    <t>Risto 3 S.C.</t>
  </si>
  <si>
    <t>All Risks Property – danni ai beni</t>
  </si>
  <si>
    <t>Z0738412E8</t>
  </si>
  <si>
    <t>Infortuni cumulativa</t>
  </si>
  <si>
    <t>ZA1384133C</t>
  </si>
  <si>
    <t>ZC038413BF</t>
  </si>
  <si>
    <t>Z29384143A</t>
  </si>
  <si>
    <t>Auto: incendio / furto / kasko Ente Auto: incendio / furto / kasko km.</t>
  </si>
  <si>
    <t>M13921219 Itas Mutua Assicurazioni</t>
  </si>
  <si>
    <t>M13495588 Itas Mutua Assicurazioni</t>
  </si>
  <si>
    <t>6660180000066490 emittenda Vittoria Assicurazioni Ag. Sicura</t>
  </si>
  <si>
    <t>171954804 171954839 171954912 172889076 172950553 Unipolsai CCTN DEDICATA E.P.</t>
  </si>
  <si>
    <t>affidamento con adesione a convenzione</t>
  </si>
  <si>
    <r>
      <t xml:space="preserve">RC patrimoniale </t>
    </r>
    <r>
      <rPr>
        <sz val="10"/>
        <color theme="1"/>
        <rFont val="Arial"/>
        <family val="2"/>
      </rPr>
      <t>ente, RCT/RCO Max 5, Tutela giudiziaria Ente assicurato 100.000, RC patrimoniale colpa grave, Tutela giudiziaria colpa grave</t>
    </r>
  </si>
  <si>
    <t>ZD838556E8</t>
  </si>
  <si>
    <t>Incarico a GPI S.p.A. del servizio di effettuazione del “Dump del database” ed eventuali allegati dall’applicativo Ascot Web di gestione della contabilità. Impegno della relativa spesa</t>
  </si>
  <si>
    <t>incarico per la realizzazione del progetto “GENERAZIONI MUSICALI” – Piano Strategico Giovani 2022</t>
  </si>
  <si>
    <t>Z9C387563A</t>
  </si>
  <si>
    <t>Cappelletti Stefano</t>
  </si>
  <si>
    <t>02350000226</t>
  </si>
  <si>
    <t>Z303875A74</t>
  </si>
  <si>
    <t>incarico per la realizzazione del progetto “Videomaking 2.0 – comunicazione 2022” – Piano Strategico Giovani 2022</t>
  </si>
  <si>
    <t xml:space="preserve">Leonardo Menegoni </t>
  </si>
  <si>
    <t xml:space="preserve">MNGLRD87C23H612G </t>
  </si>
  <si>
    <t>02566590226</t>
  </si>
  <si>
    <t>Z7F38A3A82</t>
  </si>
  <si>
    <t>incarico per proiezione film "Perdutamente" al Cinema Dolomiti di Lavarone</t>
  </si>
  <si>
    <t>ZA238949EC</t>
  </si>
  <si>
    <t>Perdutamente di Paolo Ruffini</t>
  </si>
  <si>
    <t>Vera S.r.l.</t>
  </si>
  <si>
    <t>affidamento a terzi l’erogazione dei servizi di intervento educativo domiciliare per minori (in breve IDE) e Spazio Neutro</t>
  </si>
  <si>
    <t>ZC0389D564</t>
  </si>
  <si>
    <t>Interventi in materia di tutela e promozione delle minoranze linguistiche locali. Pubblicazione della traduzione in cimbro della silloge poetica “La terra più del paradiso” della poetessa ladina Roberta Dapunt</t>
  </si>
  <si>
    <t>Z1838BDCDC</t>
  </si>
  <si>
    <t>Z1438C1D79</t>
  </si>
  <si>
    <t>Realizzazione serata proiezione “Perdutamente” di Paolo Ruffini e Ivana Di Biase</t>
  </si>
  <si>
    <t>Z4438C2196</t>
  </si>
  <si>
    <t xml:space="preserve">Ulteriore affidamento dell’incarico di consulenza per la realizzazione della Riforma di Spazio Argento per la Magnifica Comunità degli Altipiani Cimbri </t>
  </si>
  <si>
    <t>Fornitura di n. 6 attestati di conoscenza della lingua cimbra e n. 6 diploma su carta pergamena</t>
  </si>
  <si>
    <t>ZBC38D71E0</t>
  </si>
  <si>
    <t>ZB638D7529</t>
  </si>
  <si>
    <t xml:space="preserve">Affidamento del servizio di trasporto partecipanti per il progetto “L’evento - Atnen” – Piano Strategico Giovani 2022 </t>
  </si>
  <si>
    <t>ZAB38DB5D9</t>
  </si>
  <si>
    <t>spese accoglienza proiezione "Perdutamente” nell’ambito del Progetto Amorevol-mente</t>
  </si>
  <si>
    <t>01572290227</t>
  </si>
  <si>
    <t>Cimone S.r.l. Caminetto Mountain Resort</t>
  </si>
  <si>
    <t>Z5C38E1C18</t>
  </si>
  <si>
    <r>
      <t>Affidamento del servizio di fornitura della suite applicativa software HyperSIC10</t>
    </r>
    <r>
      <rPr>
        <sz val="10"/>
        <color rgb="FF5F6368"/>
        <rFont val="Roboto"/>
      </rPr>
      <t xml:space="preserve">® </t>
    </r>
    <r>
      <rPr>
        <i/>
        <sz val="11"/>
        <color rgb="FF000000"/>
        <rFont val="Arial"/>
        <family val="2"/>
      </rPr>
      <t>Cloud “Saas” per il triennio 2022-2024</t>
    </r>
  </si>
  <si>
    <t>Ica Systems S.r.l.</t>
  </si>
  <si>
    <t>02655940233</t>
  </si>
  <si>
    <t>ZCA38E1F45</t>
  </si>
  <si>
    <t>Acquisto di beni per la realizzazione del progetto “OCIO” – Piano Strategico Giovani 2022</t>
  </si>
  <si>
    <t xml:space="preserve">S.b.e. s.a.s. di Bisesti Alessandro &amp; co. </t>
  </si>
  <si>
    <t>Z6C38ECB02</t>
  </si>
  <si>
    <t>Acquisto pandori per persone sole</t>
  </si>
  <si>
    <t>00617430228</t>
  </si>
  <si>
    <t>PANIFICIO BARBETTI S.n.c.</t>
  </si>
  <si>
    <t>Targher Supermarket</t>
  </si>
  <si>
    <t>Acquisto crostatine per anziani assistiti</t>
  </si>
  <si>
    <t>Z0438EE7D8</t>
  </si>
  <si>
    <t>Z1738F404E</t>
  </si>
  <si>
    <t>Nuove Arti Grafiche</t>
  </si>
  <si>
    <t>Z3B38FDE0F</t>
  </si>
  <si>
    <t>acquisto cancelleria e beni per l'igiene per l'ufficio</t>
  </si>
  <si>
    <t>Myo S.p.A.</t>
  </si>
  <si>
    <t>Caseificio degli altipiani e del vezzena</t>
  </si>
  <si>
    <t>00372950220</t>
  </si>
  <si>
    <t>ZF739332C1</t>
  </si>
  <si>
    <t>Studio, impaginazione grafica, stampa colori carta patinata e cellophanatura n. 2300 copie periodico</t>
  </si>
  <si>
    <t>CO.A.LA.</t>
  </si>
  <si>
    <t>02247070226</t>
  </si>
  <si>
    <t>ZC43935026</t>
  </si>
  <si>
    <t>Affidamento a Trentino Digitale S.p.A. dei servizi per l’anno 2023</t>
  </si>
  <si>
    <t>Z183936571</t>
  </si>
  <si>
    <r>
      <t>Affidamento del servizio di fornitura e posa di pannelli per intervento di bonifica presso la sede della Comunità. Impegno della relativa spesa</t>
    </r>
    <r>
      <rPr>
        <sz val="11"/>
        <color theme="1"/>
        <rFont val="Calibri"/>
        <family val="2"/>
      </rPr>
      <t xml:space="preserve">. </t>
    </r>
    <r>
      <rPr>
        <i/>
        <sz val="11"/>
        <color rgb="FF000000"/>
        <rFont val="Calibri"/>
        <family val="2"/>
      </rPr>
      <t xml:space="preserve">CIG: </t>
    </r>
    <r>
      <rPr>
        <i/>
        <sz val="11"/>
        <color theme="1"/>
        <rFont val="Calibri"/>
        <family val="2"/>
      </rPr>
      <t>ZF739332C1</t>
    </r>
  </si>
  <si>
    <t>Affidamento dell’incarico di assistenza informatica hardware/software per la Magnifica Comunità degli Altipiani Cimbri per l’anno 2023</t>
  </si>
  <si>
    <t>Xenos S.r.l.</t>
  </si>
  <si>
    <t>01618510224</t>
  </si>
  <si>
    <t>ZE03953FF8</t>
  </si>
  <si>
    <t xml:space="preserve">Vales </t>
  </si>
  <si>
    <t>01186250229</t>
  </si>
  <si>
    <t>Incarico per la prestazione del servizio di pulizia della sede dal 1° gennaio al 31 dicembre 2023</t>
  </si>
  <si>
    <t>Z003956A8B</t>
  </si>
  <si>
    <t xml:space="preserve">Affidamento alla Blube S.r.l. della fornitura di buoni pasto elettronici per l’anno 2023 </t>
  </si>
  <si>
    <t>Blube S.r.l.</t>
  </si>
  <si>
    <t>02918310356</t>
  </si>
  <si>
    <t>Kaleidoscopio S.r.l.</t>
  </si>
  <si>
    <t>Z25395B730</t>
  </si>
  <si>
    <t>Affidamento alla Falegnameria Corradi S.n.c. del servizio di fornitura e posa di porta per isolamento ufficio presso la sede della Comunità</t>
  </si>
  <si>
    <t>Falegnameria Corradi di Corradi Aldo &amp; C. S.n.c.</t>
  </si>
  <si>
    <t>01059150225</t>
  </si>
  <si>
    <t>Z36395BACA</t>
  </si>
  <si>
    <t>Acquisto n. 1 pc portatile e n. 1 pc fisso e licenza centralino telefonico</t>
  </si>
  <si>
    <t>Z4B38E1F5B</t>
  </si>
  <si>
    <t>00641970223</t>
  </si>
  <si>
    <t>02163290220</t>
  </si>
  <si>
    <t>Z223972AF5</t>
  </si>
  <si>
    <t>Acquisto carburante per autovettura di servizio per l’anno 2023</t>
  </si>
  <si>
    <t>01659380222</t>
  </si>
  <si>
    <t xml:space="preserve">Affidamento alla ditta Semprebon Lux S.r.l. di Trento del servizio di assistenza “full service annuale” per la manutenzione della macchina fotocopiatrice fino al 31.12.2023” </t>
  </si>
  <si>
    <t>Z963972CCF</t>
  </si>
  <si>
    <t>Z7A3972E16</t>
  </si>
  <si>
    <t xml:space="preserve">Proroga della convenzione in essere per la prestazione dei servizi integrativi di assistenza domiciliare sul territorio della Magnifica Comunità degli Altipiani Cimbri dal 1° gennaio al 30 giugno 2023 </t>
  </si>
  <si>
    <t>Vales società cooperativa sociale</t>
  </si>
  <si>
    <t>03222970406</t>
  </si>
  <si>
    <t>ZB6397C786</t>
  </si>
  <si>
    <t>percorso A/R Lavarone Gionghi Folgaria Passo Coe progetto "Attenti al lupo" PSG 2022</t>
  </si>
  <si>
    <t>Z4E398456D</t>
  </si>
  <si>
    <t>Affidamento lavori di sistemazione Sentiero Europeo E5</t>
  </si>
  <si>
    <t>f29j21005010005</t>
  </si>
  <si>
    <t>Z743986A24</t>
  </si>
  <si>
    <t>Vivai Piante Omezzolli S.S.</t>
  </si>
  <si>
    <t>Via Brione 9</t>
  </si>
  <si>
    <t>01592560229</t>
  </si>
  <si>
    <t>data acquisizione</t>
  </si>
  <si>
    <t>Z23398BC3D</t>
  </si>
  <si>
    <t xml:space="preserve">affidamento alla dott.ssa Elisabetta Ischia di Trento dell’incarico per la prestazione del servizio di mediazione familiare professionale e di coordinazione genitoriale </t>
  </si>
  <si>
    <t>Z9139B5A22</t>
  </si>
  <si>
    <t>manutenzione impianto antincendio per l'anno 2023</t>
  </si>
  <si>
    <t xml:space="preserve">Nicom Seculalarm S.r.l. </t>
  </si>
  <si>
    <t>011261520966</t>
  </si>
  <si>
    <t>01522650223</t>
  </si>
  <si>
    <t>Acquisto piante Piano Strategico Giovani 2022</t>
  </si>
  <si>
    <t>ZD139B81EF</t>
  </si>
  <si>
    <t>acquisto gadget nell'ambito del Piano Strategico Giovani</t>
  </si>
  <si>
    <t xml:space="preserve">Myo S.p.A. </t>
  </si>
  <si>
    <t>ZCE39BCBA4</t>
  </si>
  <si>
    <t>ZEE39BCC6C</t>
  </si>
  <si>
    <t>ZB539BCCBF</t>
  </si>
  <si>
    <t>Z5B39BCD00</t>
  </si>
  <si>
    <t>ZD439BCD42</t>
  </si>
  <si>
    <t>Il Ponte Società cooperativa sociale / Impronte</t>
  </si>
  <si>
    <t>Centro educativo per disabili</t>
  </si>
  <si>
    <t>Cooperativa sociale Villa Maria</t>
  </si>
  <si>
    <t>Comunità alloggio</t>
  </si>
  <si>
    <t>C.S.4 Società cooperativa sociale Onlus</t>
  </si>
  <si>
    <t>Amalia Guardini Società cooperativa sociale Onlus</t>
  </si>
  <si>
    <t>Centro occupazionale per disabili</t>
  </si>
  <si>
    <t>00481700227</t>
  </si>
  <si>
    <t>01456720224</t>
  </si>
  <si>
    <t>01211810229</t>
  </si>
  <si>
    <t>ZCC39BFF11</t>
  </si>
  <si>
    <t>Impegno premio assicurazione RCA autovettura di servizio</t>
  </si>
  <si>
    <t>Inser SpA</t>
  </si>
  <si>
    <t>Toller &amp; C. S.n.c. /Sustersic</t>
  </si>
  <si>
    <t>Z4939F1746</t>
  </si>
  <si>
    <t>affidamento diretto per forniture supplementari</t>
  </si>
  <si>
    <t>12 pc (10 fissi e 2 portatili)</t>
  </si>
  <si>
    <r>
      <t xml:space="preserve">Affidamento alla ditta Xenos S.r.l. dell’incarico di fornitura di n.  12 licenze </t>
    </r>
    <r>
      <rPr>
        <sz val="11"/>
        <color rgb="FF222222"/>
        <rFont val="Arial"/>
        <family val="2"/>
      </rPr>
      <t>antivirus F-secure</t>
    </r>
    <r>
      <rPr>
        <sz val="11"/>
        <color theme="1"/>
        <rFont val="Calibri"/>
        <family val="2"/>
        <scheme val="minor"/>
      </rPr>
      <t xml:space="preserve"> per i computer in uso alla Comunità </t>
    </r>
  </si>
  <si>
    <t>Z753A23382</t>
  </si>
  <si>
    <t xml:space="preserve">Affidamento dell’incarico per il servizio di trasmissione modello 770/2020, CU/2020 lavoratore autonomo e dipendente, ricezione file modello 730/4 </t>
  </si>
  <si>
    <t>ZAD3A42403</t>
  </si>
  <si>
    <r>
      <t xml:space="preserve">Abbonamento </t>
    </r>
    <r>
      <rPr>
        <sz val="11"/>
        <color theme="1"/>
        <rFont val="Arial"/>
        <family val="2"/>
      </rPr>
      <t xml:space="preserve">alla Tariffa Flat con 4 canali di conversazione Voip, per l’anno 2023 </t>
    </r>
  </si>
  <si>
    <t>Abbonamento servizi di telefonia fissa e mobile</t>
  </si>
  <si>
    <t>ZD13A43D67</t>
  </si>
  <si>
    <t xml:space="preserve">Tim S.p.A. </t>
  </si>
  <si>
    <t>Z033A43DC4</t>
  </si>
  <si>
    <t>Abbonamento servizi di rete per impianti</t>
  </si>
  <si>
    <t>Z3A3A5DC9F</t>
  </si>
  <si>
    <t>Affidamento dell’incarico di redazione e trasmissione della dichiarazione IVA per l’anno 2022</t>
  </si>
  <si>
    <t>Domus S.r.l.</t>
  </si>
  <si>
    <t>02311910224</t>
  </si>
  <si>
    <t>013378520152</t>
  </si>
  <si>
    <t>procedura ristretta</t>
  </si>
  <si>
    <t>ZAE3A6C0F6</t>
  </si>
  <si>
    <t>acquisto cancelleria e cuffie</t>
  </si>
  <si>
    <t>Z673ABC2E8</t>
  </si>
  <si>
    <t xml:space="preserve">Affidamento all’Associazione Altipiani Cimbri Prodotto Qui, della gestione di un rinfresco nell’ambito del processo di pianificazione sociale della Magnifica Comunità degli Altipiani Cimbri </t>
  </si>
  <si>
    <t>Associazione Altipiani Cimbri Prodotto Qui</t>
  </si>
  <si>
    <t>096091520229</t>
  </si>
  <si>
    <t>ZF23ADB91D</t>
  </si>
  <si>
    <t>acquisto schedario, lavagna a fogli mobili, timbro e cancelleria</t>
  </si>
  <si>
    <t>Z6F3AE2203</t>
  </si>
  <si>
    <t xml:space="preserve">Impegni di spesa per la realizzazione del progetto “GREEN DAY – Piano Strategico Giovani 2023. </t>
  </si>
  <si>
    <t>F77F22000050007</t>
  </si>
  <si>
    <t>Nuove Arti Grafiche SC</t>
  </si>
  <si>
    <t>Politiche giovanili</t>
  </si>
  <si>
    <t>Z0C3AFACEE</t>
  </si>
  <si>
    <t>Affidamento alla ditta Xenos S.r.l. dell’incarico di fornitura del software Microsoft Office home and Business – Licenza elettronica</t>
  </si>
  <si>
    <t>Z393AFED06</t>
  </si>
  <si>
    <t xml:space="preserve">servizio di realizzazione e stampa di attestati di partecipazione ad un corso di lingua cimbra a cura della Comunità </t>
  </si>
  <si>
    <t>Acquisto gadget per la realizzazione del progetto “GREEN DAY – Piano Strategico Giovani 2023.</t>
  </si>
  <si>
    <t>Vaia S.rl.</t>
  </si>
  <si>
    <t>ZAB3B18927</t>
  </si>
  <si>
    <t>02562650222</t>
  </si>
  <si>
    <t>Z8A3B1DE62</t>
  </si>
  <si>
    <t>Fornitura totem per il Sentiero Europeo E5</t>
  </si>
  <si>
    <t>01198620229</t>
  </si>
  <si>
    <t>F29J21005010005</t>
  </si>
  <si>
    <t>Z4B3B27706</t>
  </si>
  <si>
    <t>Realizzazione di materiale di stampa per il progetto “Il tesoro del Mülpoch – Piano Strategico Giovani 2023. CUP F77F22000050007</t>
  </si>
  <si>
    <t>Osele &amp; figli</t>
  </si>
  <si>
    <t>Z7C3B43E6C</t>
  </si>
  <si>
    <t>Nomina Amministratore di sistema</t>
  </si>
  <si>
    <t>ZC93B4DB76</t>
  </si>
  <si>
    <t>Referente Tecnico Organizzativo Piano Strategico Giovani 2023</t>
  </si>
  <si>
    <t>Z6C3B4EB93</t>
  </si>
  <si>
    <t>Referente Tecnico Organizzativo Distretto Famiglia 2023</t>
  </si>
  <si>
    <t>Il Gabbiano Soc. C.S.</t>
  </si>
  <si>
    <t xml:space="preserve">ulteriore affidamento diretto </t>
  </si>
  <si>
    <t>acquisto ceste alimentari per partecipanti progetto "Lavarone Green Day" Piano Strategico Giovani 2023</t>
  </si>
  <si>
    <t>Z273B6D1EB</t>
  </si>
  <si>
    <t>Caseificio degli Altipiani e del Vezzena</t>
  </si>
  <si>
    <t>ZDB3B6D45A</t>
  </si>
  <si>
    <t>Supermercato Lipe S.A.S. di Eghenter Luca e C.</t>
  </si>
  <si>
    <t>02141870226</t>
  </si>
  <si>
    <t>Z9E3B6D58F</t>
  </si>
  <si>
    <t>Panificio Bertoldi SNC DI BERTOLDI F.&amp; C</t>
  </si>
  <si>
    <t>01385560220</t>
  </si>
  <si>
    <t>ZA33B6ED75</t>
  </si>
  <si>
    <t>Acquisto articoli vari di cancelleria</t>
  </si>
  <si>
    <t>ZD93B796ED</t>
  </si>
  <si>
    <t>affidamento diretto in adesione a convenzione</t>
  </si>
  <si>
    <t>Z913B7CA1D</t>
  </si>
  <si>
    <t>Affidamento servizi rilegamento in ADSL e Fonia</t>
  </si>
  <si>
    <t>Acquisto 1 licenza avanzata google workspace per 45 mesi</t>
  </si>
  <si>
    <t>Mynet S.r.l.</t>
  </si>
  <si>
    <t>01762150207</t>
  </si>
  <si>
    <t>ZE63B8F38E</t>
  </si>
  <si>
    <t>Partecipazione a due corsi su busta paga dipendenti e contributi previdenziali e fiscali e aggiornamenti sul nuovo CCNL</t>
  </si>
  <si>
    <t>Centro Studi Amministrativi Alta Padovana di Brugnoli Diva</t>
  </si>
  <si>
    <t>Viale Europa, 42/1 - 31030 Dosson di Casier TV</t>
  </si>
  <si>
    <t>BRGDVI40R66A952S</t>
  </si>
  <si>
    <t>05256930263</t>
  </si>
  <si>
    <t>Z143B90673</t>
  </si>
  <si>
    <t>ZC43BB6AA3</t>
  </si>
  <si>
    <t>Ulteriore affidamento a Vales Società cooperativa di Rovereto dei servizi integrativi di assistenza domiciliare sul territorio della Magnifica Comunità degli Altipiani Cimbri fino alla data del 31 dicembre 2023</t>
  </si>
  <si>
    <t>Z043BDE72D</t>
  </si>
  <si>
    <t>Affidamento fornitura di panche da seduta da posizionare sul Sentiero europeo E5 di competenza territoriale</t>
  </si>
  <si>
    <t>ZE03BE3DED</t>
  </si>
  <si>
    <t>Fornitura locandine e volantini progetto GREEN SCREEN</t>
  </si>
  <si>
    <t>Z463BE8B0E</t>
  </si>
  <si>
    <t>Affidamento alla ditta Alpsolution S.a.S. con sede a Lavarone dell’incarico del servizio di smaltimento dei toner esausti presso la sede della Magnifica Comunità degli Altipiani Cimbri per l’anno 2023</t>
  </si>
  <si>
    <t>Z893C01B7F</t>
  </si>
  <si>
    <t>nuovo affidamento assistenza informatica per l'anno 2023</t>
  </si>
  <si>
    <t>Impegno per spese di ospitalità collaboratori al progetto “Costruisci la tua comunità. Un album di figurine” – Piano Strategico Giovani 2023. CUP F77F22000050007.</t>
  </si>
  <si>
    <t>Z0C3C03F6B</t>
  </si>
  <si>
    <t xml:space="preserve">Associazione Biennale Urbana ETS </t>
  </si>
  <si>
    <t>04441680271</t>
  </si>
  <si>
    <t>realizzazione del progetto “GREEN SCREEN” eventi culturali, turistici e di valorizzazione del territorio</t>
  </si>
  <si>
    <t>Z693BD7E09</t>
  </si>
  <si>
    <t>02179230228</t>
  </si>
  <si>
    <t>Barbel art di Andrea Oberosler</t>
  </si>
  <si>
    <t>02067000220</t>
  </si>
  <si>
    <t>BRSNDR72B02L378E</t>
  </si>
  <si>
    <t xml:space="preserve">Non rinvenendo indicazioni precise con riferimento agli OPI a favore dei componenti del nucleo di valutazione e vista la sostanziale assimilazione ai fini della questione in oggetto (esclusione da CIG) delle due fattispecie (Collegio dei Revisori – Nucleo di Valutazione), </t>
  </si>
  <si>
    <t xml:space="preserve">in quanto trattasi in entrambi i casi di incarichi obbligatori per legge, si ritiene corretto utilizzare la causale “CONTRATTI_LAVORO”. Ciò anche in considerazione del fatto che gli incarichi in oggetto sono diversi da quelli conferibili ai sensi dell’art. 7, co. 6, D.lgs. 165/2001, </t>
  </si>
  <si>
    <t>per i quali sarebbe stata utilizzabile la causale “INCARICHI_COLLABORAZIONE”.</t>
  </si>
  <si>
    <t>HUB Trentino Suedtirol</t>
  </si>
  <si>
    <t xml:space="preserve">Tecnico </t>
  </si>
  <si>
    <t>01556770228</t>
  </si>
  <si>
    <t>dopo avviso manifestazione interesse</t>
  </si>
  <si>
    <t>Z893C170B3</t>
  </si>
  <si>
    <t>ospitalità di 3 notti per collaboratrice progetto "Costruisci la tua Comunità. Un album di figurine" PSG 2023</t>
  </si>
  <si>
    <t>Albergo Fior di Roccia</t>
  </si>
  <si>
    <t>02341860225</t>
  </si>
  <si>
    <t xml:space="preserve">Il contratto occasionale deve prendere il CIG? No, vi è l'esclusione e rientra nella categoria contratti di lavoro temporaneo (legge 24 giugno 1997 n. 196); </t>
  </si>
  <si>
    <t>ZF53C1B7F8</t>
  </si>
  <si>
    <t>Incarico collaborazione professionale per la realizzazione del progetto “Web Radio Cimbra” nell’ambito del PS Giovani 2023</t>
  </si>
  <si>
    <t>Ing. Salvatore Leo</t>
  </si>
  <si>
    <t>LEOSVT75L15L378U</t>
  </si>
  <si>
    <t>02102360225</t>
  </si>
  <si>
    <t>ZF53C4D70D</t>
  </si>
  <si>
    <t>realizzazione manifestazione "Come ti salvo il pianeta" a favore di istituzioni e popolazione della Romagna colpita da alluvione</t>
  </si>
  <si>
    <t>Decreto Presidente</t>
  </si>
  <si>
    <t>ZCC3C52539</t>
  </si>
  <si>
    <t>Affidamento alla Cerba HealtCare Corporate Service lab s.r.l. di Trento dell’incarico del servizio di aggiornamento della valutazione del rischio stress lavoro correlato</t>
  </si>
  <si>
    <t>Cerba HealtCare Corporate Service lab s.r.l. di Trento</t>
  </si>
  <si>
    <t>ZC23C545D3</t>
  </si>
  <si>
    <t xml:space="preserve">Impegno di spesa per corsi di formazione in materia di aggiornamento sicurezza e antincendio ai sensi del D. Lgs. N. 81/2008. </t>
  </si>
  <si>
    <t>14996171006</t>
  </si>
  <si>
    <t>ZFA3C6017B</t>
  </si>
  <si>
    <t>dott.ssa M. P. Taufer</t>
  </si>
  <si>
    <t xml:space="preserve">Affidamento incarico di conduzione del progetto “Cafè Alzheimer nella natura” alla psicologa e psicoterapeuta dott.ssa Paola Maria  Taufer. Impegno della relativa spesa. </t>
  </si>
  <si>
    <t>02036540223</t>
  </si>
  <si>
    <t>TFRPMR66P69D530S</t>
  </si>
  <si>
    <t>Z823C76858</t>
  </si>
  <si>
    <t>affidamento di un incarico di progettazione grafica dell’album delle figurine</t>
  </si>
  <si>
    <t>Stefano Fabris</t>
  </si>
  <si>
    <t>Affidamento servizio RTO Piano Giovani e Distretto Famiglia anno 2023</t>
  </si>
  <si>
    <t>GREEN LAND</t>
  </si>
  <si>
    <t>Doc. Servizi Soc. Coop.</t>
  </si>
  <si>
    <t>02198100238</t>
  </si>
  <si>
    <t>Z343C9A86D</t>
  </si>
  <si>
    <t>Affidamento incarico per lo svolgimento di lezioni di dizione nel progetto “Web Radio Cimbra” PSG 2023</t>
  </si>
  <si>
    <t>ZE73CA6CB9</t>
  </si>
  <si>
    <t>Affidamento rappresentazione teatrale "La Regia" su autismo a compagnia teatrale "Alla Ribalta"</t>
  </si>
  <si>
    <t>Z073CA6D23</t>
  </si>
  <si>
    <t>Giovanni Fiabane</t>
  </si>
  <si>
    <t>Associazione teatrale "Alla Ribalta"</t>
  </si>
  <si>
    <r>
      <t xml:space="preserve">Affidamento allo Studio Grafico The Lab S.a.S. dell’incarico di stampa album e figurine per la realizzazione del </t>
    </r>
    <r>
      <rPr>
        <sz val="10.5"/>
        <color theme="1"/>
        <rFont val="Arial"/>
        <family val="2"/>
      </rPr>
      <t>progetto “GREEN SCREEN”, azione</t>
    </r>
    <r>
      <rPr>
        <i/>
        <sz val="11"/>
        <color theme="1"/>
        <rFont val="Arial"/>
        <family val="2"/>
      </rPr>
      <t xml:space="preserve"> “Costruisci la tua Comunità. Un album di figurine”</t>
    </r>
  </si>
  <si>
    <t>ZAA3CAE978</t>
  </si>
  <si>
    <t xml:space="preserve">The Lab &amp; C. S.a.S. </t>
  </si>
  <si>
    <t>01380370526</t>
  </si>
  <si>
    <t xml:space="preserve">Acquisto fiori per rappresentazione teatrale "La Regia" su autismo </t>
  </si>
  <si>
    <t xml:space="preserve">Acquisto cesto alimentare per rappresentazione teatrale "La Regia" su autismo </t>
  </si>
  <si>
    <t>ZDC3CB97BE</t>
  </si>
  <si>
    <t>Z363CB981A</t>
  </si>
  <si>
    <t>Fioreria La Rugiada</t>
  </si>
  <si>
    <t>01665080220</t>
  </si>
  <si>
    <t>Z663CC43E0</t>
  </si>
  <si>
    <t>manutenzione ordinaria dell’automezzo di servizio Panda 4x4 targata ET687RL</t>
  </si>
  <si>
    <t>Z6B3CD4134</t>
  </si>
  <si>
    <t>Affidamento a Xenos S.r.l. dell’incarico di fornitura e posa di un nuovo server per il centralino</t>
  </si>
  <si>
    <t>ZEF3CDEC16</t>
  </si>
  <si>
    <t>Acquisto materiale di cancelleria e carta per l'ufficio</t>
  </si>
  <si>
    <t>FBRSFN82L04G224S</t>
  </si>
  <si>
    <t>05035900280</t>
  </si>
  <si>
    <t>procedura negoziata affidamento sotto soglia</t>
  </si>
  <si>
    <t>02710750221</t>
  </si>
  <si>
    <t>ZF33C80E1B (annullato) - A01265224F</t>
  </si>
  <si>
    <t>Live Art S.n.c. di Elena Rosanna Marino e Silvia Furlan</t>
  </si>
  <si>
    <t>02276490220</t>
  </si>
  <si>
    <t>26 e 34</t>
  </si>
  <si>
    <t>28/09/2023 16/11/2023</t>
  </si>
  <si>
    <t>A02F9906E6</t>
  </si>
  <si>
    <t>Affidamento del servizio di preparazione, confezionamento, trasporto e consegna pasti a domicilio</t>
  </si>
  <si>
    <t>nr gara 9444086</t>
  </si>
  <si>
    <t>ZD33D6F454</t>
  </si>
  <si>
    <t>Affidamento della realizzazione dello spettacolo “Il prete dei castagnari”, monologo di e con Alessandro Anderloni</t>
  </si>
  <si>
    <t>Alessandro Anderloni</t>
  </si>
  <si>
    <t>Z9F3D6F505</t>
  </si>
  <si>
    <t>Incarico di impaginazione e stampa di n. 50 locandine per la Settimana della Cultura Cimbra Zimbarboch</t>
  </si>
  <si>
    <t>Z2D3D6F5AB</t>
  </si>
  <si>
    <t>spese di ospitalità dei relatori Settimana Cultura Cimbra Zimbarboch</t>
  </si>
  <si>
    <t>Hotel America (Trento)</t>
  </si>
  <si>
    <t>Z3E3D6FA40</t>
  </si>
  <si>
    <t xml:space="preserve">Acquisto beni per il servizio di pulizia della sede presso la ditta Ferruzzi Servizi S.r.l. Impegno della relativa spesa.  </t>
  </si>
  <si>
    <t>Attività di studio, impaginazione grafica e stampa, nonché la cellophanatura periodico Punto.Com</t>
  </si>
  <si>
    <t>Z8F3D78D95</t>
  </si>
  <si>
    <t>Assistenza tecnica, grafica e stampa locandine per rappresentazione teatrale</t>
  </si>
  <si>
    <t>Z113D7F6D9</t>
  </si>
  <si>
    <t>Acquisto n. 8 cassette portavalori</t>
  </si>
  <si>
    <t>ZE33D7967F</t>
  </si>
  <si>
    <t>Acquisto generi di conforto per gli utenti del servizio socio-assistenziale</t>
  </si>
  <si>
    <t>Z5D3D796A8</t>
  </si>
  <si>
    <t>Targher Supermercato</t>
  </si>
  <si>
    <t>spese vitto per relatori Settimana Cultura Cimbra Zimbarboch</t>
  </si>
  <si>
    <t>DB Unipersonale S.r.l.</t>
  </si>
  <si>
    <t>02597920228</t>
  </si>
  <si>
    <t>forniture</t>
  </si>
  <si>
    <t>Z503D8282F</t>
  </si>
  <si>
    <t>Z4D3D98371</t>
  </si>
  <si>
    <t>ZC53D9AC9C</t>
  </si>
  <si>
    <t>Affidamento incarico RSPP anni 2024, 2025, 2026</t>
  </si>
  <si>
    <t xml:space="preserve">SEA Consulenze e servizi S.r.l. </t>
  </si>
  <si>
    <t>02455120226</t>
  </si>
  <si>
    <t>Via Giuseppe di Vittorio n. 16 38015 Lavis (TN)</t>
  </si>
  <si>
    <t>REA TN-225876</t>
  </si>
  <si>
    <t xml:space="preserve">Affidamento alla ditta Stefano Faccini di Marmirolo (MN) della fornitura di n. 200 blocchi ricevute e timbro personalizzato per la realizzazione del progetto “Costruisci la tua Comunità. Un album di figurine”. </t>
  </si>
  <si>
    <t>ZFA3DA657F</t>
  </si>
  <si>
    <t>ZAE3DA659A</t>
  </si>
  <si>
    <t>Fornitura dei KIT dei fiori progetto “Il tesoro del Mülpoch Piano Strategico Giovani 2023</t>
  </si>
  <si>
    <t>Sadesign.it</t>
  </si>
  <si>
    <t>Fornitura n. 10 casette di legno progetto “Il tesoro del Mülpoch Piano Strategico Giovani 2023</t>
  </si>
  <si>
    <t>Rech Francesco legnami</t>
  </si>
  <si>
    <t>Affidamento diretto</t>
  </si>
  <si>
    <t>Fornitura di materiale di cancelleria Viaggio attreverso due regioni a statuto speciale</t>
  </si>
  <si>
    <t>ZD93DA8CA5</t>
  </si>
  <si>
    <t>Mille cose di Plotegher Mauro e C s.n.c.</t>
  </si>
  <si>
    <t>Alma Mobile S.r.l.</t>
  </si>
  <si>
    <t>02441420227</t>
  </si>
  <si>
    <t>Creazione percorso formativo progetto Future Connection PSG 2023</t>
  </si>
  <si>
    <t>Z113DAC588</t>
  </si>
  <si>
    <t>Z443DB0A2F</t>
  </si>
  <si>
    <t>affiancamento progettisti PSG 2023 e realizzazione world cafés per la facilitazione di eventi</t>
  </si>
  <si>
    <t>Z113DB9C41</t>
  </si>
  <si>
    <t>Affidamento del servizio di manutenzione dell’impianto antincendio per la sede della Magnifica Comunità degli Altipiani Cimbri per l’anno 2024</t>
  </si>
  <si>
    <t>Z0D3DBA6F1</t>
  </si>
  <si>
    <t>Affidamento fornitura buoni pasto elettronici per gennaio 2024</t>
  </si>
  <si>
    <t>360 Welfare S.r.l.</t>
  </si>
  <si>
    <t>Z373DD453C</t>
  </si>
  <si>
    <t xml:space="preserve">Incarico alla ditta Magic Clean S.r.l. di Fara Vicentino (VI) per la prestazione del servizio di pulizia della sede della Magnifica Comunità degli Altipiani Cimbri, dal 1° gennaio 2023 al 31 dicembre 2026 </t>
  </si>
  <si>
    <t>Magic Clean S.r.l.</t>
  </si>
  <si>
    <t>Affidamento incarico Medico Competente e sorveglianza sanitaria per il triennio 2024-2026</t>
  </si>
  <si>
    <t>Z063DD70E5</t>
  </si>
  <si>
    <t>Z483DDEC93</t>
  </si>
  <si>
    <t>Affidamento dei servizi integrativi di assistenza domiciliare triennio 2024 -2026</t>
  </si>
  <si>
    <t>Z753DE6975</t>
  </si>
  <si>
    <t>centro educativo per disabili</t>
  </si>
  <si>
    <t>Impronte Società cooperativa sociale</t>
  </si>
  <si>
    <t>Z5F3DE6A64</t>
  </si>
  <si>
    <t>Z813DE6ABB</t>
  </si>
  <si>
    <t>Z203DE6B0F</t>
  </si>
  <si>
    <t>centro occupazionale per disabili</t>
  </si>
  <si>
    <t>Z173DE6B93</t>
  </si>
  <si>
    <t>03586850244</t>
  </si>
  <si>
    <t>acquisto prodotti alimentari per partecipanti al progetto "Lavarone Green Day" Piano Strategico Giovani 2023</t>
  </si>
  <si>
    <t>acquisto prodotti per partecipanti al progetto "Lavarone Green Day" Piano Strategico Giovani 2023</t>
  </si>
  <si>
    <t>Nuova Tobia S.n.c.</t>
  </si>
  <si>
    <t>archiviata (non pagata)</t>
  </si>
  <si>
    <t>B00CE5FF27</t>
  </si>
  <si>
    <t>Semprebon lux S.r.l.</t>
  </si>
  <si>
    <t>B00D44B236</t>
  </si>
  <si>
    <t>Faccini Stefano</t>
  </si>
  <si>
    <t>B00D51AD05</t>
  </si>
  <si>
    <t>B00DFFA675</t>
  </si>
  <si>
    <t>Fornitura Carburante e revisione</t>
  </si>
  <si>
    <t>Affari generali</t>
  </si>
  <si>
    <t>&lt; 5.000</t>
  </si>
  <si>
    <t>Diretto</t>
  </si>
  <si>
    <t>11225 modificato in 10.942,65</t>
  </si>
  <si>
    <t>B049A60EA4</t>
  </si>
  <si>
    <t>Archè S.r.l.</t>
  </si>
  <si>
    <t>05017110288</t>
  </si>
  <si>
    <t>B049E83890</t>
  </si>
  <si>
    <t xml:space="preserve">servizio di assistenza “full service annuale” per la manutenzione della macchina fotocopiatrice fino al 31.12.2024 </t>
  </si>
  <si>
    <t>MEB Elettroforniture S.r.l.</t>
  </si>
  <si>
    <t>02282890249</t>
  </si>
  <si>
    <t xml:space="preserve">fornitura di n. 3 pacchi batteria per il mantenimento del calore dei contenitori isotermici </t>
  </si>
  <si>
    <t>fornitura di cancelleria varia per l’ufficio</t>
  </si>
  <si>
    <t xml:space="preserve">Approvazione del progetto di inserimento lavorativo </t>
  </si>
  <si>
    <t>affidamento assistenza informatica, antivirus pc e assistenza centralino  per l'anno 2024</t>
  </si>
  <si>
    <t>fornitura di un sim card telefonica Super Unlimited Wind Tre per RTO e  abbonamento biennale</t>
  </si>
  <si>
    <t>polizza RC auto in scadenza</t>
  </si>
  <si>
    <t>B04A721504</t>
  </si>
  <si>
    <t>Inser S.p.A.</t>
  </si>
  <si>
    <t>Acquisto beni PGZ (zainetti)</t>
  </si>
  <si>
    <t>01481210225     </t>
  </si>
  <si>
    <t>B04A96FBE4</t>
  </si>
  <si>
    <t>Incarico di verifica e trasmissione della dichiarazione IVA anno fiscale 2023</t>
  </si>
  <si>
    <t>Studio Domus S.r.l.</t>
  </si>
  <si>
    <t>B069FE4FE5</t>
  </si>
  <si>
    <t>B06A12DF65</t>
  </si>
  <si>
    <t xml:space="preserve">Fornitura di una macchina aspirapolvere/ aspiraliquidi, per le mense scolastiche </t>
  </si>
  <si>
    <t xml:space="preserve">Centro Vendite Galvagni S.n.c. di Rovereto (TN) </t>
  </si>
  <si>
    <t>01380060226</t>
  </si>
  <si>
    <t>Fornitura di veneziane per gli uffici</t>
  </si>
  <si>
    <t>B06A2BD97E</t>
  </si>
  <si>
    <t xml:space="preserve">Nipe design S.r.l. </t>
  </si>
  <si>
    <t>02452210228</t>
  </si>
  <si>
    <t xml:space="preserve">Stampa attestati e diplomi conoscenza lingua cimbra </t>
  </si>
  <si>
    <t xml:space="preserve">Nuove arti Grafiche S.n.c. </t>
  </si>
  <si>
    <t>Sadesign.it  S.n.c.</t>
  </si>
  <si>
    <t>Impegno presuntivo di spesa per servizi di telefonia mobile nonché servizi di rete per impianti</t>
  </si>
  <si>
    <t xml:space="preserve">TIM S.p.A. </t>
  </si>
  <si>
    <t>Impegno di spesa per l’iscrizione ad un corso su “Rendiconto 2023: adempimenti, aggiornamenti e procedura con hypersic”, organizzata da Ica Systems S.r.l.</t>
  </si>
  <si>
    <t>02441700289</t>
  </si>
  <si>
    <t>B00D0DDDA6</t>
  </si>
  <si>
    <t>Impegno di spesa per aggiornamento corso sulla sicurezza sul lavoro e corsi per addetti all'antincendio e primo soccorso</t>
  </si>
  <si>
    <t>SEA Consulenze e Servizi S.r.l.</t>
  </si>
  <si>
    <t>B09FC0C2B3</t>
  </si>
  <si>
    <t>B09FED3D6C</t>
  </si>
  <si>
    <t>B09FFE1C3C</t>
  </si>
  <si>
    <t>B0A0151BEB</t>
  </si>
  <si>
    <t>B0C2B507F7</t>
  </si>
  <si>
    <t>F.lli Plotegher s.n.c.</t>
  </si>
  <si>
    <t>Impegni di spesa per la realizzazione del progetto “Bookcrossing” nell’ambito dell’Accordo di programma con l’Istituto Comprensivo di Folgaria, Lavarone e Luserna</t>
  </si>
  <si>
    <t>B0C2BEB7E0</t>
  </si>
  <si>
    <t>Falegnameria Federico Rocchetti</t>
  </si>
  <si>
    <t>02559480229</t>
  </si>
  <si>
    <t>02103450223</t>
  </si>
  <si>
    <t>B0C2CF6437</t>
  </si>
  <si>
    <t>Acquisto materiale per corso di lingua cimbra a San Sebastiano e stampa diplomi di partecipazione.</t>
  </si>
  <si>
    <t>B0C2EC524C</t>
  </si>
  <si>
    <t>B0D4D48228</t>
  </si>
  <si>
    <t>Acquisto beni per incontro Piano Giovani di Zona: affidamento alle ditte Panificio Bertoldi S.n.c. di Bertoldi F &amp; C. e Caseificio degli Altipiani e del Vezzena S.C. della fornitura di generi alimentari. CUP F77F23000110007</t>
  </si>
  <si>
    <t>Mense e politiche giovanili</t>
  </si>
  <si>
    <t>F77F23000110007</t>
  </si>
  <si>
    <t>Caseificio degli Altipiani e del Vezzena S.C.</t>
  </si>
  <si>
    <t>B0D4E88A38</t>
  </si>
  <si>
    <t xml:space="preserve">Acquisto beni per il secondo incontro Piano Giovani di Zona: affidamento alle ditte Panificio Barbetti Simone e C. S.n.c. della fornitura di generi alimentari. CUP F77F23000110007 </t>
  </si>
  <si>
    <t>Panificio Barbetti di Barbetti Simone &amp; c. S.n.c.</t>
  </si>
  <si>
    <t>B10997DB89</t>
  </si>
  <si>
    <t>02700170224 </t>
  </si>
  <si>
    <t>Guidavacanze S.r.l.</t>
  </si>
  <si>
    <t>progetto “Viaggio attraverso due regioni a Statuto Speciale: dalla Sicilia al Trentino analogie e dicotomie” nell’ambito del Piano Strategico Giovani 2024</t>
  </si>
  <si>
    <t>B109A9B78E</t>
  </si>
  <si>
    <t xml:space="preserve">Acquisto beni di pulizia e per il servizio di assistenza domiciliare. Impegno della relativa spesa.  </t>
  </si>
  <si>
    <t>B109C10B5C</t>
  </si>
  <si>
    <t xml:space="preserve">Farmacia Fanzago S.n.c. </t>
  </si>
  <si>
    <t>01538290220</t>
  </si>
  <si>
    <t>B109CC50BD</t>
  </si>
  <si>
    <r>
      <t>Progetto “Attivare la cittadinanza nel co-costruire luoghi inclusivi e accoglienti”</t>
    </r>
    <r>
      <rPr>
        <sz val="11"/>
        <color theme="1"/>
        <rFont val="Arial"/>
        <family val="2"/>
      </rPr>
      <t xml:space="preserve"> </t>
    </r>
  </si>
  <si>
    <t>02584270223</t>
  </si>
  <si>
    <t>SMMVNC89C41L378K</t>
  </si>
  <si>
    <t xml:space="preserve">Progetto “Le avventure spaziali del Signor Gianni”: affidamento dell’incarico di consulenza </t>
  </si>
  <si>
    <t>Marianna Riello</t>
  </si>
  <si>
    <t>RLLMNN80S56E970W</t>
  </si>
  <si>
    <t>04103690246</t>
  </si>
  <si>
    <t>B1273C1BE3</t>
  </si>
  <si>
    <t>B12AE6A451</t>
  </si>
  <si>
    <t xml:space="preserve">Affidamento allo Studio Grafico The Lab S.a.S. dell’incarico di stampa di ulteriori 25 Album con inserto speciale “Costruisci la tua Comunità”. </t>
  </si>
  <si>
    <t>B12B0656B4</t>
  </si>
  <si>
    <t>Affidamento alla ditta Alpsolution S.a.S. con sede a Pomarolo dell’incarico del servizio di smaltimento dei toner esausti presso la sede della Magnifica Comunità degli Altipiani Cimbri per l’anno 2024</t>
  </si>
  <si>
    <t>B14275E6A2</t>
  </si>
  <si>
    <t>Acquisto beni per giornata conclusiva del corso di lingua cimbra a San Sebastiano.</t>
  </si>
  <si>
    <t>Famiglia Cooperativa Vattaro e Altipiani S.C.</t>
  </si>
  <si>
    <t>00109120220</t>
  </si>
  <si>
    <t>B147968A07</t>
  </si>
  <si>
    <t>Coincydence S.r.l.</t>
  </si>
  <si>
    <t>05179010284</t>
  </si>
  <si>
    <t>B15BD284C6</t>
  </si>
  <si>
    <t xml:space="preserve">Progetto per la predisposizione all’utilizzo della piattaforma AIUTAPP: affidamento dell’incarico di consulenza </t>
  </si>
  <si>
    <t>Affidamento del servizio di dominio e hosting sito internet per il Piano Giovani Foresta per l’anno 2024 alla professionista Eva Pavan</t>
  </si>
  <si>
    <t>B16828FB91</t>
  </si>
  <si>
    <t>Elisabetta Ischia</t>
  </si>
  <si>
    <t>B178790EB2</t>
  </si>
  <si>
    <t>B188899B67</t>
  </si>
  <si>
    <t>da qui io come RUP</t>
  </si>
  <si>
    <t>corso di lingua cimbra a San Sebastiano: stampa diplomi di partecipazione.</t>
  </si>
  <si>
    <t>Ulteriore impegno e liquidazione della spesa di € 65,14 per polizze di assicurazione R.C. patrimoniale Ente e Tutela giudiziaria colpa grave a carico dipendenti per il periodo settembre – dicembre 2023.</t>
  </si>
  <si>
    <t xml:space="preserve">Affidamento alla dott.ssa Elisabetta Ischia di Trento dell’incarico per la prestazione del servizio di mediazione familiare professionale e di coordinazione genitoriale </t>
  </si>
  <si>
    <t>B1A280B183</t>
  </si>
  <si>
    <t xml:space="preserve">Approvazione del progetto di inserimento lavorativo nell’ambito del Protocollo d’Intesa </t>
  </si>
  <si>
    <t>P5</t>
  </si>
  <si>
    <t>contratti servizi sociali esclusi</t>
  </si>
  <si>
    <t>Ulteriore impegno di spesa per messa in posa dei tronchi di abete nell’ambito del progetto “Bookcrossing” - Accordo di programma con l’Istituto Comprensivo di Folgaria, Lavarone e Luserna.</t>
  </si>
  <si>
    <t>CNPDNL80C13L378B</t>
  </si>
  <si>
    <t>Caneppele Daniele</t>
  </si>
  <si>
    <t>B1A61B2505</t>
  </si>
  <si>
    <t>Affidamento alla ditta Mynet S.r.l. dell’incarico di fornitura dei servizi di ADSL, e fonia per quattro linee telefoniche per l’anno 2024</t>
  </si>
  <si>
    <t>B1B2028166</t>
  </si>
  <si>
    <t>Affidamento del servizio di Amministratore di Sistema per la Magnifica Comunità degli Altipiani Cimbri alla ditta Xenos S.r.l. di Trento.</t>
  </si>
  <si>
    <t>B1B64A5615</t>
  </si>
  <si>
    <t>B1B6BBE186</t>
  </si>
  <si>
    <t>B1C632AF54</t>
  </si>
  <si>
    <t>affidamento  a seguito di procedura negoziata sotto soglia</t>
  </si>
  <si>
    <t>Stefani F.lli S.n.c.</t>
  </si>
  <si>
    <t>00906520242</t>
  </si>
  <si>
    <t>B1D8B71E41</t>
  </si>
  <si>
    <t>Agenzia Guidavacanze S.r.l.</t>
  </si>
  <si>
    <t>02700170224</t>
  </si>
  <si>
    <t>Affidamento dell’incarico del servizio di trasporto dei partecipanti del progetto “Europeada” nell’ambito del Piano Strategico Giovani 2024</t>
  </si>
  <si>
    <t xml:space="preserve">Affidamento dell’incarico di fornitura di n. 10 coppe e una targa per il torneo di calcio in memoria di Francesco Plotegher nell’ambito del progetto “Consulta in gioco” nell’ambito del Piano Strategico Giovani 2024. </t>
  </si>
  <si>
    <t>Affidamento incarico di conduzione del progetto “Cafè Alzheimer nella natura” alla psicologa e psicoterapeuta dott.ssa Paola Maria Taufer</t>
  </si>
  <si>
    <t>dott.ssa Taufer Paola Maria</t>
  </si>
  <si>
    <t>&lt; 5000</t>
  </si>
  <si>
    <t>Affidamento alla ditta SEA Consulenze e Servizi di Lavis (TN) del servizio di elaborazione delle procedure per rischio biologico per assistenti domiciliari.</t>
  </si>
  <si>
    <t xml:space="preserve">Affidamento a Xenos S.r.l. del servizio di manutenzione del centralino CX3 della Magnifica Comunità degli Altipiani Cimbri </t>
  </si>
  <si>
    <t>B268E1D4E2</t>
  </si>
  <si>
    <t xml:space="preserve">Nuove arti Grafiche S.c. </t>
  </si>
  <si>
    <t>B2728785B1</t>
  </si>
  <si>
    <t xml:space="preserve">B268A4CEA0    </t>
  </si>
  <si>
    <t>B268D0804D                                              B2801FE73B</t>
  </si>
  <si>
    <t>Incarico alla Cooperativa Sociale Progetto92 per l’attivazione sul territorio della Magnifica Comunità degli Altipiani Cimbri del progetto denominato “Ci sto? Affare fatica!”.</t>
  </si>
  <si>
    <t>01378460222</t>
  </si>
  <si>
    <t>Progetto 92 S.c.s.</t>
  </si>
  <si>
    <t>'01378460222</t>
  </si>
  <si>
    <t>B280558B45</t>
  </si>
  <si>
    <t>B2A274B35B</t>
  </si>
  <si>
    <t>DayRistoservice S.p.A.</t>
  </si>
  <si>
    <t>03543000370</t>
  </si>
  <si>
    <t>convenzione</t>
  </si>
  <si>
    <t>Il cielo in una stanza – affidamento incarico alla ScarlattineProgetti Associazione Culturale ETS e impegno della relativa spesa</t>
  </si>
  <si>
    <t>&gt; 5000</t>
  </si>
  <si>
    <t>ScarlattineProgetti Associazione Culturale ETS</t>
  </si>
  <si>
    <t>B2ADE98716</t>
  </si>
  <si>
    <t>Impegno di spesa per concessione servizio di accompagnamento al lavoro</t>
  </si>
  <si>
    <t>Gruppo 78</t>
  </si>
  <si>
    <t>00492180229</t>
  </si>
  <si>
    <t>B2AE53B127</t>
  </si>
  <si>
    <t>S.B.E. S.r.l.</t>
  </si>
  <si>
    <t xml:space="preserve">Acquisto gadget per la realizzazione “ATNEN e EUROPEADA – Piano Strategico Giovani 2024. CUP F77F23000110007 </t>
  </si>
  <si>
    <t>B2AEDF9800</t>
  </si>
  <si>
    <t>B2B3AA3BE2</t>
  </si>
  <si>
    <t>Affidamento alla ditta Myo S.p.A. della fornitura di articoli della cancelleria e di igiene e pulizia per l’ufficio ed impegno della relativa spesa</t>
  </si>
  <si>
    <t xml:space="preserve">Concessione servizio di accompagnamento al lavoro </t>
  </si>
  <si>
    <t>Anffas Trentino Onlus</t>
  </si>
  <si>
    <t>01785780220</t>
  </si>
  <si>
    <t>Affidamento incarico di formazione dell’assistente sociale di Spazio Argento e del personale di assistenza domiciliare sull’organizzazione degli spazi domestici degli utenti del servizio socio assistenziale della Magnifica Comunità degli Altipiani Cimbri alla psicologa e psicoterapeuta dott.ssa Paola Maria Taufer. Impegno della relativa spesa</t>
  </si>
  <si>
    <t>B2DA36FB16</t>
  </si>
  <si>
    <t xml:space="preserve">Impegno di spesa per manutenzione ordinaria dell’automezzo di servizio Panda 4x4 targata ET687RL a favore di Stenghele S.r.l. </t>
  </si>
  <si>
    <t>B2DA7FEE1F</t>
  </si>
  <si>
    <t>B2E102C6E9</t>
  </si>
  <si>
    <t>Carraro Simone</t>
  </si>
  <si>
    <t>CRRSMN95M11L407F</t>
  </si>
  <si>
    <t>05153020267</t>
  </si>
  <si>
    <t>B2E6DE5E8D</t>
  </si>
  <si>
    <t>Affidamento incarico di conduzione del progetto di Sportello per "caregiver” alla psicologa e psicoterapeuta dott.ssa Paola Maria Taufer</t>
  </si>
  <si>
    <t>B2E6EAD39C</t>
  </si>
  <si>
    <t>Viemme di Marchiori Marcello &amp; C. S.n.c.</t>
  </si>
  <si>
    <t>00199510223</t>
  </si>
  <si>
    <t xml:space="preserve">Impegno della spesa inerente la realizzazione di un laboratorio artistico nell’ambito del progetto “Rosspach" CUP F77F23000110007 </t>
  </si>
  <si>
    <t>B2F94EF7E3</t>
  </si>
  <si>
    <t>&lt; 5.001</t>
  </si>
  <si>
    <t>Cristoforetti Costruzioni meccaniche S.r.l.</t>
  </si>
  <si>
    <t>02446090223</t>
  </si>
  <si>
    <t>Impegno di spesa per a partecipazione a corsi di formazione organizzati dal Consorzio dei Comuni Trentini da parte di due dipendenti della Magnifica Comunità degli Altipiani Cimbri. CIG</t>
  </si>
  <si>
    <t>Consorzio dei Comuni Trentini S.C.</t>
  </si>
  <si>
    <t>01533550222</t>
  </si>
  <si>
    <t>in house</t>
  </si>
  <si>
    <t>B3025E79AD</t>
  </si>
  <si>
    <t>Affidamento incarichi per la replica dello spettacolo teatrale “Dov’è sparita Betty?” - Impegno della relativa spesa.</t>
  </si>
  <si>
    <t>02326520224</t>
  </si>
  <si>
    <t>B322E7C2BE</t>
  </si>
  <si>
    <t>B323087256</t>
  </si>
  <si>
    <t>B323139539</t>
  </si>
  <si>
    <t>B32A46937E</t>
  </si>
  <si>
    <t>Acquisto beni per l’incontro formativo a Mezzomonte di Folgaria per il Piano Giovani di Zona 2024: affidamento alla ditta Panificio Barbetti Simone e C. S.n.c della fornitura di generi alimentari</t>
  </si>
  <si>
    <t>B33236F631</t>
  </si>
  <si>
    <t>Impegno di spesa e liquidazione per sostituzione di due pneumatici dell’automezzo di servizio Panda 4x4 targata ET687RL</t>
  </si>
  <si>
    <t>PIT STOP - TRENTO</t>
  </si>
  <si>
    <t xml:space="preserve">Impegno di spesa per le visite mediche dermatologiche ai sensi del D. Lgs. n. 81/08 e ss.mm. </t>
  </si>
  <si>
    <t>PTRMHL68E20C794M</t>
  </si>
  <si>
    <t>01564790226</t>
  </si>
  <si>
    <t>B33BF0C0BB</t>
  </si>
  <si>
    <t>PCP</t>
  </si>
  <si>
    <t>contracta</t>
  </si>
  <si>
    <t>FLY MUSIC SAS di Michele Moschetta e C.</t>
  </si>
  <si>
    <t>00676720220</t>
  </si>
  <si>
    <t>B2F03F5473 ANNULLATO in pcp</t>
  </si>
  <si>
    <t>non lo trovo</t>
  </si>
  <si>
    <t>B354F575C5</t>
  </si>
  <si>
    <t>01363760222</t>
  </si>
  <si>
    <t>B35D928094</t>
  </si>
  <si>
    <t>Associazione culturale ABABBA</t>
  </si>
  <si>
    <t>02560530228</t>
  </si>
  <si>
    <t>Affari generali e finanziario</t>
  </si>
  <si>
    <t>&lt;5000</t>
  </si>
  <si>
    <t>B3F656A14F</t>
  </si>
  <si>
    <t>Acquisto brioches per la realizzazione del progetto “COMUNICAZIONE – Piano Strategico Giovani 2024. Affidamento della fornitura alle ditte Panificio Bertoldi di Lavarone e Panificio Barbetti di Folgaria. CUP F77F23000110007.</t>
  </si>
  <si>
    <t>PANIFICIO BERTOLDI SNC DI BERTOLDI F.&amp; C</t>
  </si>
  <si>
    <t>B3F9A74639</t>
  </si>
  <si>
    <t>B3FAECD0D5</t>
  </si>
  <si>
    <t>AUTOFFICINA TOSS DI TOSS ANDREA &amp; C. S.A.S.</t>
  </si>
  <si>
    <t>01094870225</t>
  </si>
  <si>
    <t>B3FB5C9455</t>
  </si>
  <si>
    <t>Impegno di spesa per riparazione dell’automezzo di servizio Panda 4x4 targata ET687RL a favore di Autofficina Toss Andrea</t>
  </si>
  <si>
    <t>B3FFEB627B</t>
  </si>
  <si>
    <t>Assicurazione Danni All Risks</t>
  </si>
  <si>
    <t>00110750221</t>
  </si>
  <si>
    <t>AD4</t>
  </si>
  <si>
    <t>ITAS MUTUA</t>
  </si>
  <si>
    <t>UNIPOLSAI ASSICURAZIONI S.P.A.</t>
  </si>
  <si>
    <t>03506831209</t>
  </si>
  <si>
    <t>03740811207</t>
  </si>
  <si>
    <t>Assicurazione RC PATRIMONIALE Ente, RCT/O Tutela legale</t>
  </si>
  <si>
    <t>INFORTUNI</t>
  </si>
  <si>
    <t>B26FA35889</t>
  </si>
  <si>
    <t>B17DF821DA</t>
  </si>
  <si>
    <t>B17DF84380</t>
  </si>
  <si>
    <t>B4003F893A</t>
  </si>
  <si>
    <t>kasko ente kasko km</t>
  </si>
  <si>
    <t>B17DF832AD</t>
  </si>
  <si>
    <t>VITTORIA ASSICURAZIONI S.P.A.</t>
  </si>
  <si>
    <t>01329510158</t>
  </si>
  <si>
    <t>B4004E3B27</t>
  </si>
  <si>
    <t>B40065085D</t>
  </si>
  <si>
    <t>B4167DEB93</t>
  </si>
  <si>
    <t>MACII DALIA</t>
  </si>
  <si>
    <t>MCADLA79T46G478Y</t>
  </si>
  <si>
    <t>02210760225</t>
  </si>
  <si>
    <t>Affidamento alla ditta Myo S.p.A. della fornitura di articoli della cancelleria per l’ufficio ed impegno della relativa spesa</t>
  </si>
  <si>
    <t>B41730C561</t>
  </si>
  <si>
    <t xml:space="preserve">Affidamento dell’incarico di formazione del personale dipendente in tema di privacy e cybersecurity alla ditta Alpsolution di Pomarolo (TN). </t>
  </si>
  <si>
    <t>B42248490C</t>
  </si>
  <si>
    <t xml:space="preserve">Affidamento allo studio Stefano Fabris Photography. dell’incarico di realizzazione della mostra denominata “I volti dell’Alpe” </t>
  </si>
  <si>
    <t>B42D1D2D06</t>
  </si>
  <si>
    <t>B42CF1D128</t>
  </si>
  <si>
    <t>B42D8832A6</t>
  </si>
  <si>
    <t>Affidamento alla ditta Xenos S.r.l. della fornitura di articoli informatici per l’ufficio ed impegno della relativa spesa</t>
  </si>
  <si>
    <t>B437C9BCBC</t>
  </si>
  <si>
    <t>Affidamento alla ditta Stefano Faccini di Marmirolo (MN) della fornitura di cancelleria varia per l’ufficio</t>
  </si>
  <si>
    <t>B43AFE2D7A</t>
  </si>
  <si>
    <t>Affidamento dell’incarico alla ditta iDt System S.n.c. di Isera (TN) della sistemazione e manutenzione dell’impianto elettrico della Magnifica Comunità degli Altipiani Cimbri. Impegno della relativa spesa</t>
  </si>
  <si>
    <t xml:space="preserve">iDt System S.n.c. </t>
  </si>
  <si>
    <t>01641150220</t>
  </si>
  <si>
    <t>B45876F050</t>
  </si>
  <si>
    <t>Il cielo in una stanza – affidamento incarico alla ScarlattineProgetti Associazione Culturale ETS per creazione e stampa fanzine. Impegno della relativa spesa</t>
  </si>
  <si>
    <t>B458E40055</t>
  </si>
  <si>
    <t>Affidamento incarichi per la realizzazione e la distribuzione del periodico della Magnifica Comunità degli Altipiani Cimbri “PuntoCom”. La Comunità informa – Altipiani Cimbri”</t>
  </si>
  <si>
    <t>Adriano Siesser</t>
  </si>
  <si>
    <t>SSSDRN87C07L378C</t>
  </si>
  <si>
    <t>02624860223</t>
  </si>
  <si>
    <t>B45B1051AB</t>
  </si>
  <si>
    <t>B45B350612</t>
  </si>
  <si>
    <t>Affidamento al Consorzio dei Comuni Trentini soc. coop. del servizio di gestione centralizzata degli stipendi per gli anni 2025, 2026 e 2027 per la Magnifica Comunità degli Altipiani Cimbri</t>
  </si>
  <si>
    <t>B46CCE6552</t>
  </si>
  <si>
    <t>Rinnovo della Convenzione per la gestione del servizio di tesoreria dell’Ente: MAGNIFICA COMUNITA’ DEGLI ALTIPIANI CIMBRI per il periodo dal 01/04/2020 al 31/12/2024 e di servizi inerenti al Nodo dei Pagamenti-SPC per il nuovo periodo dal 01/01/2025 al 31/12/2029</t>
  </si>
  <si>
    <t>Cassa rurale vallagarina</t>
  </si>
  <si>
    <t>00148270226</t>
  </si>
  <si>
    <t>'00148270226</t>
  </si>
  <si>
    <t>&gt; 5.000</t>
  </si>
  <si>
    <t xml:space="preserve">Affidamento al Consorzio dei Comuni Trentini dell'incarico per il servizio di consulenza in materia di “privacy”, per l’anno 2025, a seguito dell’entrata in vigore del nuovo Regolamento europeo 2016/679, con particolare riferimento alla figura del “Responsabile della Protezione dei Dati (RPD)” </t>
  </si>
  <si>
    <t>B46D8781A5</t>
  </si>
  <si>
    <t>B46DE94C49</t>
  </si>
  <si>
    <t>B46E95B119</t>
  </si>
  <si>
    <t xml:space="preserve">Affidamento dell’incarico di stampa materiale promozionale nell’ambito del progetto “Atnen” nell’ambito del Piano Strategico Giovani 2024. </t>
  </si>
  <si>
    <t>Integrazione del fabbisogno di buoni pasto elettronici presso la società Day Ristoservice S.p.A. in adesione alla Convenzione Apac per l’affidamento del servizio sostitutivo di mensa fino al 26 marzo 2027</t>
  </si>
  <si>
    <t>B47258EEA4</t>
  </si>
  <si>
    <t xml:space="preserve">Acquisto generi di conforto per gli utenti del servizio socio-assistenziale </t>
  </si>
  <si>
    <t>Targher Sas Di Targher Mauro E C.</t>
  </si>
  <si>
    <t>'02163290220</t>
  </si>
  <si>
    <t>B476DD8649</t>
  </si>
  <si>
    <t>B476D6EECD</t>
  </si>
  <si>
    <t>Ulteriore incarico a Nuove Arti Grafiche Società Cooperativa della stampa del catalogo della mostra “Primi-alti-Piani o Sguardo su un paesaggio umano”</t>
  </si>
  <si>
    <t>B48E247DCF</t>
  </si>
  <si>
    <t>Affidamento al Consorzio dei Comuni Trentini soc. coop. del servizio di consulenza in materia fiscale e tributaria per l’anno 2025</t>
  </si>
  <si>
    <t>B490FF3E5A</t>
  </si>
  <si>
    <t>Fazzini Massimiliano</t>
  </si>
  <si>
    <t>FZZMSM68E31H769B</t>
  </si>
  <si>
    <t>01794710440</t>
  </si>
  <si>
    <t>Studio specifico sul clima e la montagna e quale relatore dell’evento “Neve e turismo sostenibile, cosa è cambiato negli ultimi 15 anni” per la giornata del 15 dicembre c.m</t>
  </si>
  <si>
    <t xml:space="preserve">Affidamento dell’incarico professionale allo Studio Tangram della dott.ssa Veronica Sommadossi per attività di formazione e comunicazione nell’ambito dei progetti “Comunicazione” e “Ritorno al futuro” del Piano Strategico Giovani 2024. </t>
  </si>
  <si>
    <t>B4A6C3C858</t>
  </si>
  <si>
    <t>B4BAF2F9E9</t>
  </si>
  <si>
    <t>B4C041DFF8</t>
  </si>
  <si>
    <t>B4DCA3D179</t>
  </si>
  <si>
    <t xml:space="preserve">Affidamento alla ditta Nicom Securalarm Gmbh di Bolzano del servizio di manutenzione dell’impianto antincendio per la sede della Magnifica Comunità degli Altipiani Cimbri per il triennio 2025-2027. </t>
  </si>
  <si>
    <t>B4DDE6DA3B</t>
  </si>
  <si>
    <t>Acquisto beni per Piano Giovani di Zona. Affidamento alla ditta VAIA di Borgo Valsugana della fornitura di n. 6 Vaia Cube. Impegno della relativa spesa.</t>
  </si>
  <si>
    <t>B4E4E56424</t>
  </si>
  <si>
    <t>Affidamento alla ditta Semprebonlux del servizio di rilevazione presenze in modalità CLOUD per l’anno 2025</t>
  </si>
  <si>
    <t>B4F95373E3</t>
  </si>
  <si>
    <t>11 mesi assistenza alla ditta Semprebonlux del servizio di rilevazione presenze in modalità CLOUD per l’anno 2025</t>
  </si>
  <si>
    <t>Integrazione per completamento attività progetto INNOVARE LA TRADIZIONE</t>
  </si>
  <si>
    <t>B4FBBFA09C</t>
  </si>
  <si>
    <t>02576430223</t>
  </si>
  <si>
    <t>Gerosa Federica</t>
  </si>
  <si>
    <t>Affidamento dell’incarico professionale a Federica Gerosa social design per attività di formazione e comunicazione nell’ambito del progetto “Comunicazione” del Piano Strategico Giovani 2024</t>
  </si>
  <si>
    <t>B50DB8AE70</t>
  </si>
  <si>
    <t>B50D7DD5E9</t>
  </si>
  <si>
    <t>Affidamento dell’incarico professionale al dott. Francesco Picello per attività di percorso di accompagnamento formativo e consulenziale nell’ambito del progetto “Comunicazione” del Piano Strategico Giovani 2024</t>
  </si>
  <si>
    <t>Picello Francesco</t>
  </si>
  <si>
    <t>02447610227</t>
  </si>
  <si>
    <t>B50DFF0FA4</t>
  </si>
  <si>
    <t>Approvazione dell’elenco aperto dei soggetti prestatori di servizi residenziali e semiresidenziali per persone con disabilità residenti nel territorio del Magnifica Comunità degli Altipiani Cimbri</t>
  </si>
  <si>
    <t>B5117C2024</t>
  </si>
  <si>
    <t>B511957E57</t>
  </si>
  <si>
    <t>B511AFB8F1</t>
  </si>
  <si>
    <t>B511A37733</t>
  </si>
  <si>
    <t>B511BB84EA</t>
  </si>
  <si>
    <t>aperta</t>
  </si>
  <si>
    <t>sicopat</t>
  </si>
  <si>
    <t xml:space="preserve">Affidamento a Nuove Arti Grafiche Società Cooperativa la stampa del catalogo della mostra “Primi-alti-Piani o Sguardo su un paesaggio umano”; attività comprese all’interno del progetto “INNOVARE LA TRADIZIONE: Alpe Cimbra tra Storia e Futuro”. </t>
  </si>
  <si>
    <t xml:space="preserve">Affidamento al Caseificio degli Altipiani e del Vezzena di Lavarone l’allestimento del buffet per il giorno della presentazione e dell’apertura della mostra; attività comprese all’interno del progetto “INNOVARE LA TRADIZIONE: Alpe Cimbra tra Storia e Futuro”. </t>
  </si>
  <si>
    <t>acquisto prodotti igienico-sanitari</t>
  </si>
  <si>
    <t>B51A005280</t>
  </si>
  <si>
    <t xml:space="preserve">Affidamento alla ditta Semprebon Lux S.r.l. di Trento del servizio di assistenza “full service annuale” per la manutenzione della macchina fotocopiatrice fino al 31.12.2025 </t>
  </si>
  <si>
    <t>B51B53D520</t>
  </si>
  <si>
    <r>
      <t>A</t>
    </r>
    <r>
      <rPr>
        <sz val="11"/>
        <color theme="1"/>
        <rFont val="Calibri"/>
        <family val="2"/>
      </rPr>
      <t xml:space="preserve">ffidamento alla dott.ssa Elisabetta Ischia di Trento dell’incarico per la prestazione del servizio di mediazione familiare professionale e di coordinazione genitoriale </t>
    </r>
  </si>
  <si>
    <t>Acquisto carburante per autovettura di servizio per l’anno 2025</t>
  </si>
  <si>
    <t>MD Service S.r.l.</t>
  </si>
  <si>
    <t>B54B44F6C6</t>
  </si>
  <si>
    <t>B54B4B8D6A</t>
  </si>
  <si>
    <t>B55D82AF88</t>
  </si>
  <si>
    <t>B55DC76B49</t>
  </si>
  <si>
    <t>B55DF36042</t>
  </si>
  <si>
    <t>Affidamento del servizio di assistenza; manutenzione correttiva del software, assistenza utente, adeguativa ed evolutiva del software e dei servizi di back up, monitoring, business communitye Cloud SaaS qualificato AGID gestione software, formazione  relativo al sito web della Magnifica Comunità degli Altipiani Cimbri basato sulla soluzione “ComunWEB” per l’anno 2025</t>
  </si>
  <si>
    <t>B56353579A</t>
  </si>
  <si>
    <t>Impegno e liquidazione premio assicurazione RCA e bollo dell’autovettura Panda 4x4 targata ET687RL.</t>
  </si>
  <si>
    <t>Affidamento alla ditta Ferruzzi S.r.l. di Pergine Valsugana della fornitura di una valigetta di pronto soccorso.</t>
  </si>
  <si>
    <t>B571DF8C58</t>
  </si>
  <si>
    <t>INSER S.p.A.</t>
  </si>
  <si>
    <t>CIG padre</t>
  </si>
  <si>
    <t>cig padre</t>
  </si>
  <si>
    <t>B57566F4FF</t>
  </si>
  <si>
    <t>08543640158</t>
  </si>
  <si>
    <t>Apkappa S.r.l.</t>
  </si>
  <si>
    <t xml:space="preserve">Affidamento alla ditta Apkappa S.r.l. di Milano del servizio a supporto della soluzione HyperSIC SaaS dal 1° gennaio 2025 al 31 dicembre 2027. </t>
  </si>
  <si>
    <t>B580F66846</t>
  </si>
  <si>
    <t>Impegno di spesa per la partecipazione ad un corso di formazione organizzato dal Consorzio dei Comuni Trentini sul tema “Il piano annuale dei flussi di cassa” da parte di un dipendente della Magnifica Comunità degli Altipiani Cimbri.</t>
  </si>
  <si>
    <t>B5889F9F09</t>
  </si>
  <si>
    <t>F79I24001560007</t>
  </si>
  <si>
    <t>B59AAE5C10</t>
  </si>
  <si>
    <t>B59EE9ABB5</t>
  </si>
  <si>
    <r>
      <t>Affidamento</t>
    </r>
    <r>
      <rPr>
        <sz val="11"/>
        <color theme="1"/>
        <rFont val="Calibri"/>
        <family val="2"/>
      </rPr>
      <t xml:space="preserve"> al Caseificio degli Altipiani e del Vezzena di Lavarone dell’allestimento del buffet per il giorno di inaugurazione dell’evento “ZIME” (29 marzo 2025) nell’ambito del Piano Strategico Giovani 2025</t>
    </r>
  </si>
  <si>
    <r>
      <t>Affidamento dell’incarico di stampa di materiale promozionale nell’ambito del progetto “</t>
    </r>
    <r>
      <rPr>
        <i/>
        <sz val="11"/>
        <color theme="1"/>
        <rFont val="Calibri"/>
        <family val="2"/>
      </rPr>
      <t>Zime</t>
    </r>
    <r>
      <rPr>
        <sz val="11"/>
        <color theme="1"/>
        <rFont val="Calibri"/>
        <family val="2"/>
      </rPr>
      <t>” nell’ambito del Piano Strategico Giovani 2025 a Nuove Arti Grafiche Società Cooperativa di Pergine Valsugana.</t>
    </r>
  </si>
  <si>
    <t>Impegno presuntivo di spesa per servizi di telefonia mobile nonché servizi di rete per impianti per la Magnifica Comunità degli Altipiani Cimbri.</t>
  </si>
  <si>
    <t>02517580920</t>
  </si>
  <si>
    <t>B5B93B90DF</t>
  </si>
  <si>
    <t>B5B91FC1A5</t>
  </si>
  <si>
    <t>B5BBD99F47</t>
  </si>
  <si>
    <r>
      <t xml:space="preserve">Affidamento alla ditta Xenos S.r.l. della fornitura di n. 12 licenze </t>
    </r>
    <r>
      <rPr>
        <sz val="11"/>
        <color rgb="FF222222"/>
        <rFont val="Calibri"/>
        <family val="2"/>
        <scheme val="minor"/>
      </rPr>
      <t xml:space="preserve">antivirus </t>
    </r>
    <r>
      <rPr>
        <sz val="11"/>
        <color theme="1"/>
        <rFont val="Calibri"/>
        <family val="2"/>
        <scheme val="minor"/>
      </rPr>
      <t xml:space="preserve">per i computer in uso alla Magnifica Comunità degli Altipiani Cimbri. </t>
    </r>
  </si>
  <si>
    <t>Acquisto arredamento per la realizzazione di un laboratorio didattico attrezzato con angolo di cottura presso la scuola secondaria di Lavarone.</t>
  </si>
  <si>
    <t>01385510225</t>
  </si>
  <si>
    <t>Mobili Ciech di Ciech Maria e Lucia S.n.c.</t>
  </si>
  <si>
    <t>B5CA8C2EB7</t>
  </si>
  <si>
    <r>
      <t>Acquisto materiale promozionale (gadget) nell’ambito del progetto “</t>
    </r>
    <r>
      <rPr>
        <i/>
        <sz val="11"/>
        <color theme="1"/>
        <rFont val="Arial"/>
        <family val="2"/>
      </rPr>
      <t>Zime</t>
    </r>
    <r>
      <rPr>
        <sz val="11"/>
        <color theme="1"/>
        <rFont val="Arial"/>
        <family val="2"/>
      </rPr>
      <t xml:space="preserve">” nell’ambito del Piano Strategico Giovani 2025 a Sadesign.it di Trento. </t>
    </r>
  </si>
  <si>
    <t>B5CDE22A9C</t>
  </si>
  <si>
    <t xml:space="preserve">Affidamento alla ditta Leonardelli S.r.l. di Pergine Valsugana (TN) della fornitura di una macchina aspirapolvere, una macchina vaporizzatrice e un frigo da tavolo per la sede della Magnifica Comunità degli Altipiani Cimbri. </t>
  </si>
  <si>
    <t>Leonardelli s.r.l.</t>
  </si>
  <si>
    <t>01384780225</t>
  </si>
  <si>
    <t>B5D24CBA20</t>
  </si>
  <si>
    <t xml:space="preserve">Affidamento incarico di supervisione del personale di assistenza domiciliare della Magnifica Comunità degli Altipiani Cimbri alla psicologa e psicoterapeuta dott.ssa Paola Maria Taufer. Impegno della relativa </t>
  </si>
  <si>
    <t>B5DA6A84C6</t>
  </si>
  <si>
    <t>B60380F633</t>
  </si>
  <si>
    <t>PROGETTI di Inserimento lavorativo</t>
  </si>
  <si>
    <t xml:space="preserve">Incarico professionale al Sig. Stefano Fabris per la realizzazione dei video di presentazione candidati Bando “Zime” 2025. </t>
  </si>
  <si>
    <t>Acquisto gadget Vaia cube</t>
  </si>
  <si>
    <t>B605B14C58</t>
  </si>
  <si>
    <t>B605C085B5</t>
  </si>
  <si>
    <t>B610DFCFB2</t>
  </si>
  <si>
    <t>Affidamento a Trentino Digitale S.p.A. dei servizi per l’anno 2025</t>
  </si>
  <si>
    <t>B6123AA3B7</t>
  </si>
  <si>
    <t>B627FAD3EF</t>
  </si>
  <si>
    <t>GIONGO SPORT</t>
  </si>
  <si>
    <t>MODA SPORT</t>
  </si>
  <si>
    <t>01380190221</t>
  </si>
  <si>
    <t>01812640223</t>
  </si>
  <si>
    <t>FESTI GIUSTINO MARIAROSA</t>
  </si>
  <si>
    <t>01077630224</t>
  </si>
  <si>
    <t>FSTGTN70C06L378D</t>
  </si>
  <si>
    <t>TEST-ONE di DEGASPERI ANTONIO &amp; c. S.A.S.</t>
  </si>
  <si>
    <t>01902820222</t>
  </si>
  <si>
    <t>B653D9A34A</t>
  </si>
  <si>
    <t>B653E01848</t>
  </si>
  <si>
    <t>B653EDBC2D</t>
  </si>
  <si>
    <t>B65402D31D</t>
  </si>
  <si>
    <t xml:space="preserve">Affidamento alla ditta Alpsolution S.a.S. con sede a Pomarolo dell’incarico del servizio di smaltimento dei toner esausti presso la sede della Magnifica Comunità degli Altipiani Cimbri per l’anno 2025. Impegno della relativa spesa. </t>
  </si>
  <si>
    <t>B655535E1E</t>
  </si>
  <si>
    <t>Affidamento alla ditta Mynet S.r.l. dell’incarico di fornitura del servizio fonia e accesso IP internet PTTH per l’anno 2025</t>
  </si>
  <si>
    <t>B655F21E31</t>
  </si>
  <si>
    <t>B656497FDB</t>
  </si>
  <si>
    <t>Affidamento dell’incarico di formazione del personale dipendente in tema di intelligenza artificiale alla ditta Alpsolution S.a.S. di Pomarolo (TN). Impegno della relativa spesa</t>
  </si>
  <si>
    <t>B659A7A7DC</t>
  </si>
  <si>
    <t>A.M.S. S.r.l.</t>
  </si>
  <si>
    <t>02428260224</t>
  </si>
  <si>
    <t>B65BD0AD74</t>
  </si>
  <si>
    <t>Affidamento alla ditta A.M.S. S.r.l. della fornitura di un materasso ventilato per il servizio socio-assistenziale.</t>
  </si>
  <si>
    <t xml:space="preserve">Affidamento del servizio di dominio e hosting sito internet per il Piano Giovani Foresta per l’anno 2025 alla professionista Eva Pavan. Impegno della relativa spesa. CUP F79I24001560007. </t>
  </si>
  <si>
    <t>B66B07B262</t>
  </si>
  <si>
    <t>Affidamento alla ditta Xenos S.r.l. dell’incarico per il servizio di assistenza informatica della Magnifica Comunità degli Altipiani Cimbri per gli anni 2025, 2026, 2027</t>
  </si>
  <si>
    <t>B66B6D71DA</t>
  </si>
  <si>
    <t>B68F901F8D</t>
  </si>
  <si>
    <t>Affidamento alla ditta Ferruzzi S.r.l. di Pergine Valsugana della fornitura di articoli professionali per il servizio di assistenza domiciliare</t>
  </si>
  <si>
    <t>Approvazione progetto di inserimento lavorativo “Intervento 3.3.D per il Sociale - 2025” e affidamento dell’incarico per la sua attuazione alla Cooperativa Sociale Aurora di Trento</t>
  </si>
  <si>
    <t>B68FDDF3CC</t>
  </si>
  <si>
    <t>Affidamento a Trentino Digitale S.p.A. della fornitura di pec per il sociale</t>
  </si>
  <si>
    <t>B6BA2E6728</t>
  </si>
  <si>
    <t xml:space="preserve">Affidamento annuale del servizio di Amministratore di Sistema per la Magnifica Comunità degli Altipiani Cimbri alla ditta Xenos S.r.l. di Trento. </t>
  </si>
  <si>
    <t>B6DCBC33E3</t>
  </si>
  <si>
    <t xml:space="preserve">Incarico alla Cooperativa Sociale Progetto92 per l’attivazione sul territorio della Magnifica Comunità degli Altipiani Cimbri del progetto denominato “Ci sto? Affare fatica!” </t>
  </si>
  <si>
    <t>B6DD34ED63</t>
  </si>
  <si>
    <t>B6F9444BED</t>
  </si>
  <si>
    <t xml:space="preserve">Impegno di spesa per la partecipazione di una dipendente ad un corso di formazione sull’Intelligenza Artificiale per il servizio sociale. </t>
  </si>
  <si>
    <t>Giudice Elena</t>
  </si>
  <si>
    <t>GDCLNE76D59F205H</t>
  </si>
  <si>
    <t>06901140969</t>
  </si>
  <si>
    <t>B70BD87ACF</t>
  </si>
  <si>
    <t>SIAE - SOCIETA' ITALIANA DEGLI EDITORI</t>
  </si>
  <si>
    <t>00987061009</t>
  </si>
  <si>
    <t>B7137A3F5F</t>
  </si>
  <si>
    <t>Stefani f.lli. s.n.c. di Lorella, Robertino e Gianfranco &amp; co. di Marano Vicentino</t>
  </si>
  <si>
    <r>
      <rPr>
        <sz val="11"/>
        <color rgb="FF19191A"/>
        <rFont val="Calibri"/>
        <family val="2"/>
      </rPr>
      <t>00906520242</t>
    </r>
  </si>
  <si>
    <t>B7223943DE</t>
  </si>
  <si>
    <t>Incarico all’Azienda agricola Longanorbait di Andrea Zamberlan per la realizzazione del progetto VO-G-LIAMO IN SELLA nell’ambito del Piano Strategico Giovani 2025 CUP F79I24001560007</t>
  </si>
  <si>
    <t xml:space="preserve">Azienda agricola Longanorbait di Andrea Zamberlan </t>
  </si>
  <si>
    <t>04389540248</t>
  </si>
  <si>
    <t>B72F784954</t>
  </si>
  <si>
    <t xml:space="preserve">Acquisto gadget per l’evento finale del progetto “Torneo Nosellari – memorial Francesco Plotegher” nell’ambito del Piano Strategico Giovani 2025 a Forum Sports - Forniture Società Sportive  OPACO srls - Viale Giuseppe Mazzini, 88 - 36050 Cartigliano (VI) - CUP F79I24001560007 </t>
  </si>
  <si>
    <t>Forum Sports - Forniture Società Sportive  OPACO srls - Viale Giuseppe Mazzini, 88 - 36050 Cartigliano (VI)</t>
  </si>
  <si>
    <t>04158650244</t>
  </si>
  <si>
    <t>B733E392C1</t>
  </si>
  <si>
    <t xml:space="preserve">Affidamento per l’anno 2025 alla Adelca Data S.a.S. di Milano dell’incarico per il servizio di trasmissione modello 770/2020, CU/2020 lavoratore autonomo e dipendente, ricezione file modello 730/4 per l’anno in corso </t>
  </si>
  <si>
    <t>Adelca Data S.a.S.</t>
  </si>
  <si>
    <t>B735D0D370</t>
  </si>
  <si>
    <t xml:space="preserve">Incarico alle ditte Sport Max Folgaria – Loc. Fondo Grande e Bikepark Lavarone - per la realizzazione del progetto Bike Gyver nell’ambito del Piano Strategico Giovani 2025 CUP F79I24001560007 </t>
  </si>
  <si>
    <t>02688210224</t>
  </si>
  <si>
    <t>B740987877</t>
  </si>
  <si>
    <t>Affidamento alla ditta Mynet S.r.l. dell’incarico di fornitura del servizio di accesso IP internet PTTH Gpon 1.000/300 Mbps – BGM 1 Mbps e un indirizzo IP pubblico, oltre al servizio Fonia Trunk SIP pubblico 4 CH VoIP, listino Flat, in essere, per il periodo agosto 2025 - luglio 2028</t>
  </si>
  <si>
    <t>B743673A90</t>
  </si>
  <si>
    <t>Affidamento alla ditta Myo S.p.A. di Poggio Torriana (RN) della fornitura di articoli di cancelleria, di igiene e pulizia per l’ufficio</t>
  </si>
  <si>
    <t>B74BB7B279</t>
  </si>
  <si>
    <t xml:space="preserve">Affidamento a The Hub Trentino-Südtirol S.C. Impresa sociale di Trento dell’incarico di coordinamento, segreteria e comunicazione del progetto “Festival Alpitudini 2025”. </t>
  </si>
  <si>
    <t>B7621B1D58</t>
  </si>
  <si>
    <t xml:space="preserve">Impegno di spesa per il pagamento del contributo SIAE dovuto per la riproduzione dell’opera “Bozzetto per pubblicità Lavarone altitudine idelae all’interno della Guida “Radici Narranti”. </t>
  </si>
  <si>
    <r>
      <t>Affidamento dell’incarico di stampa di materiale promozionale per l’evento finale del progetto “</t>
    </r>
    <r>
      <rPr>
        <i/>
        <sz val="11"/>
        <color theme="1"/>
        <rFont val="Calibri"/>
        <family val="2"/>
        <scheme val="minor"/>
      </rPr>
      <t>Zime</t>
    </r>
    <r>
      <rPr>
        <sz val="11"/>
        <color theme="1"/>
        <rFont val="Calibri"/>
        <family val="2"/>
        <scheme val="minor"/>
      </rPr>
      <t xml:space="preserve">” nell’ambito del Piano Strategico Giovani 2025 a Nuove Arti Grafiche Società Cooperativa di Pergine Valsugana. CUP F79I24001560007 </t>
    </r>
  </si>
  <si>
    <r>
      <t>Affidamento della fornitura di buoni premio nell’ambito del progetto “</t>
    </r>
    <r>
      <rPr>
        <i/>
        <sz val="11"/>
        <color theme="1"/>
        <rFont val="Calibri"/>
        <family val="2"/>
        <scheme val="minor"/>
      </rPr>
      <t>Zime</t>
    </r>
    <r>
      <rPr>
        <sz val="11"/>
        <color theme="1"/>
        <rFont val="Calibri"/>
        <family val="2"/>
        <scheme val="minor"/>
      </rPr>
      <t xml:space="preserve">” del Piano Strategico Giovani 2025. CUP F79I24001560007 </t>
    </r>
  </si>
  <si>
    <r>
      <t xml:space="preserve">Affidamento incarico alla ditta Alpsolution S.a.S. di Cesare Carli &amp; C. di Pomarolo per la realizzazione del </t>
    </r>
    <r>
      <rPr>
        <sz val="11"/>
        <color rgb="FF000000"/>
        <rFont val="Calibri"/>
        <family val="2"/>
        <scheme val="minor"/>
      </rPr>
      <t>corso “Navigare sicuri: difendersi dalle truffe digitali” finalizzato alla tutela della fascia over 65 della popolazione e coerente con gli obiettivi di promozione dell’alfabetizzazione digitale</t>
    </r>
    <r>
      <rPr>
        <sz val="11"/>
        <color theme="1"/>
        <rFont val="Calibri"/>
        <family val="2"/>
        <scheme val="minor"/>
      </rPr>
      <t xml:space="preserve">. Impegno della relativa spesa. </t>
    </r>
  </si>
  <si>
    <r>
      <t>Acquisto premi per l’evento finale del progetto “</t>
    </r>
    <r>
      <rPr>
        <i/>
        <sz val="11"/>
        <color theme="1"/>
        <rFont val="Calibri"/>
        <family val="2"/>
        <scheme val="minor"/>
      </rPr>
      <t>Torneo Nosellari – memorial Francesco Plotegher”</t>
    </r>
    <r>
      <rPr>
        <sz val="11"/>
        <color theme="1"/>
        <rFont val="Calibri"/>
        <family val="2"/>
        <scheme val="minor"/>
      </rPr>
      <t xml:space="preserve"> nell’ambito del Piano Strategico Giovani 2025 a Stefani f.lli. s.n.c. di Lorella, Robertino e Gianfranco &amp; co. di Marano Vicentino CUP F79I24001560007</t>
    </r>
  </si>
  <si>
    <t xml:space="preserve">Affidamento alla Ditta Gastro Trade di Caldaro (BZ) per la fornitura di accessori per i contenitori isotermici in dotazione al sevizio pasti a domicilio delle persone residenti nel territorio della Magnifica Comunità degli Altipiani Cimbri </t>
  </si>
  <si>
    <t>Gastro Trade DES WOLFGANG VON SCHLECHTLEITNER</t>
  </si>
  <si>
    <r>
      <rPr>
        <sz val="11"/>
        <color rgb="FF19191A"/>
        <rFont val="Calibri"/>
        <family val="2"/>
        <scheme val="minor"/>
      </rPr>
      <t>02611100211</t>
    </r>
  </si>
  <si>
    <t>B7827AE277</t>
  </si>
  <si>
    <t xml:space="preserve">Affidamento al Teatro Ipotesi di Genova della realizzazione dello spettacolo “Storie di uomini e di vini” nell’ambito del progetto “Festival Alpitudini 2025”. </t>
  </si>
  <si>
    <t>Centro Teatro Ipotesi</t>
  </si>
  <si>
    <t>03052930108</t>
  </si>
  <si>
    <t>B796D6D2E5</t>
  </si>
  <si>
    <r>
      <t>Incontro con Luca Mercalli: presentazione del libro “</t>
    </r>
    <r>
      <rPr>
        <i/>
        <sz val="11"/>
        <color theme="1"/>
        <rFont val="Arial"/>
        <family val="2"/>
      </rPr>
      <t>Breve storia del clima in Italia</t>
    </r>
    <r>
      <rPr>
        <sz val="11"/>
        <color theme="1"/>
        <rFont val="Arial"/>
        <family val="2"/>
      </rPr>
      <t xml:space="preserve">” nell’ambito del progetto “Festival Alpitudini 2025”. </t>
    </r>
  </si>
  <si>
    <t>Società Meteorologica Subalpina</t>
  </si>
  <si>
    <t>06535660010</t>
  </si>
  <si>
    <t>B7972BA2BA</t>
  </si>
  <si>
    <r>
      <t>presentazione del libro “</t>
    </r>
    <r>
      <rPr>
        <i/>
        <sz val="11"/>
        <color theme="1"/>
        <rFont val="Arial"/>
        <family val="2"/>
      </rPr>
      <t>Breve storia del clima in Italia</t>
    </r>
    <r>
      <rPr>
        <sz val="11"/>
        <color theme="1"/>
        <rFont val="Arial"/>
        <family val="2"/>
      </rPr>
      <t xml:space="preserve">” nell’ambito del progetto “Festival Alpitudini 2025”. CIG: B7972BA2BA. Moderazione incontro Fausta Slanzi </t>
    </r>
  </si>
  <si>
    <t>Fausta Slanzi</t>
  </si>
  <si>
    <t>SLNFST58E48G173W</t>
  </si>
  <si>
    <t>02765550229</t>
  </si>
  <si>
    <t>B79732288B</t>
  </si>
  <si>
    <t>B79A3C9EBA</t>
  </si>
  <si>
    <t>02269810228</t>
  </si>
  <si>
    <t>B7A1E50B99</t>
  </si>
  <si>
    <t>Affidamento alla ditta Xenos S.r.l. della fornitura della licenza annuale per il centralino telefonico 3CX Pro – 4 canali in uso alla Magnifica Comunità degli Altipiani Cimbri</t>
  </si>
  <si>
    <t>Affidamento alla ditta Xenos S.r.l. della fornitura di cinque personal computer per gli uffici della Magnifica Comunità degli Altipiani Cimbri, compresa garanzia triennale e installazione</t>
  </si>
  <si>
    <t>B7A3477377</t>
  </si>
  <si>
    <t xml:space="preserve">Incarico a SE GROUP HOME OF SERVICE S.r.l. di Salorno (BZ) della gestione della sicurezza per la realizzazione del progetto SNITT VAIRTA nell’ambito del Piano Strategico Giovani 2025 CUP F79I24001560007 </t>
  </si>
  <si>
    <t>02992690210</t>
  </si>
  <si>
    <t>Se Group S.r.l.</t>
  </si>
  <si>
    <t>B7AC3089BC</t>
  </si>
  <si>
    <t>B7ACEB9FA1</t>
  </si>
  <si>
    <t xml:space="preserve">Incarico alle ditte Folgariaski S.p.A. di Località Francolini e Bikepark di Lavarone Amorth Alessio per la realizzazione del progetto “Bike Gyver” nell’ambito del Piano Strategico Giovani 2025 CUP F79I24001560007 </t>
  </si>
  <si>
    <t>Amorth Alessio</t>
  </si>
  <si>
    <t>MRTLSS80H08L378H</t>
  </si>
  <si>
    <t>Alpe di folgaria Consortile S.p.A.</t>
  </si>
  <si>
    <t>Affidamento a Smart Soc. Coop. Impresa Sociale di Milano per la realizzazione dello spettacolo “WonderMe” nell’ambito del progetto “Festival Alpitudini 2025”.</t>
  </si>
  <si>
    <t>Smart Soc. Coop. Impresa sociale</t>
  </si>
  <si>
    <t>08394320967</t>
  </si>
  <si>
    <t>B7B54BF925</t>
  </si>
  <si>
    <t>Affidamento alla ditta SEA Consulenze e Servizi di Lavis (TN) dei servizi di formazione sulla sicurezza, di aggiornamento degli addetti primo soccorso e antincendio.</t>
  </si>
  <si>
    <t>B7BDA05437</t>
  </si>
  <si>
    <t>B7C9B0E06B</t>
  </si>
  <si>
    <t xml:space="preserve">Affidamento alla Azienda Apistica Amelio Marigo di Lavarone della fornitura di prodotti per la realizzazione del progetto “Ci Sto … affare fatica”. </t>
  </si>
  <si>
    <t>MRGMLA68R22L157H</t>
  </si>
  <si>
    <t>01576700221</t>
  </si>
  <si>
    <t>B7CEF211C2</t>
  </si>
  <si>
    <t xml:space="preserve">Affidamento incarico di conduzione del progetto “Cafè Alzheimer nella natura” alla psicologa e psicoterapeuta dott.ssa Paola Maria Taufer. Impegno della relativa spesa. </t>
  </si>
  <si>
    <t>B7D36575A0</t>
  </si>
  <si>
    <t xml:space="preserve">Affidamento alla ditta Xenos S.r.l. della fornitura di un firewall watchguard e ubiquity U7-PRO per la sicurezza informatica della Magnifica Comunità degli Altipiani Cimbri. </t>
  </si>
  <si>
    <t>B7D49DB076</t>
  </si>
  <si>
    <t>B7E1D8B11D</t>
  </si>
  <si>
    <t>Incarico a Croce Rossa Altipiani per presidio sanitario durante l’evento SNITT VAIRTA nell’ambito del Piano Strategico Giovani 2025 CUP F79I24001560007</t>
  </si>
  <si>
    <t xml:space="preserve">Croce Rossa Altipiani </t>
  </si>
  <si>
    <t>02360820225</t>
  </si>
  <si>
    <t>Incarico professionale al Sig. Stefano Fabris per la realizzazione dei video “Le emozioni delle ragazze di ieri e di oggi” nell’ambito del PGZ 2025. CUP F79I24001560007</t>
  </si>
  <si>
    <t>B7E8839A07</t>
  </si>
  <si>
    <t>Incarico a Dolomiti Ambiente S.r.l. per servizio consegna, ritiro e smaltimento rifiuti durante l’evento SNITT VAIRTA nell’ambito del Piano Strategico Giovani 2025 CUP F79I24001560007</t>
  </si>
  <si>
    <t>Dolomiti Ambiente s.r.l.</t>
  </si>
  <si>
    <t>02352570226</t>
  </si>
  <si>
    <t>B808ABF32B</t>
  </si>
  <si>
    <r>
      <t>Liquidazione della spesa per il servizio tecnico di montaggio e assistenza audio alla ditta back STAGE di Rovereto per la realizzazione dell’incontro con Luca Mercalli: presentazione del libro “</t>
    </r>
    <r>
      <rPr>
        <i/>
        <sz val="11"/>
        <color theme="1"/>
        <rFont val="Arial"/>
        <family val="2"/>
      </rPr>
      <t>Breve storia del clima in Italia</t>
    </r>
    <r>
      <rPr>
        <sz val="11"/>
        <color theme="1"/>
        <rFont val="Arial"/>
        <family val="2"/>
      </rPr>
      <t xml:space="preserve">” nell’ambito del progetto “Festival Alpitudini 2025”. </t>
    </r>
  </si>
  <si>
    <t>back STAGE di Marianna Fornasa</t>
  </si>
  <si>
    <t>FRNMNN96L68H612U</t>
  </si>
  <si>
    <t>02710780228</t>
  </si>
  <si>
    <t>B82292C1E2</t>
  </si>
  <si>
    <t xml:space="preserve">Affidamento al Panificio Bertoldi di Lavarone per la fornitura di pizza e bevande per il giorno della formazione “QUALE FUTURO PER LE BIBLIOTECHE? Luoghi di comunità, accoglienza e futuro” (17 settembre 2025) nell’ambito del Piano Strategico Giovani 2025. CUP F79I24001560007 </t>
  </si>
  <si>
    <t>B845AC322A</t>
  </si>
  <si>
    <t xml:space="preserve">Concessione servizio di accompagnamento al lavoro – Cooperativa Kaleidoscopio </t>
  </si>
  <si>
    <t>Kaleidoscopio Società Cooperativa</t>
  </si>
  <si>
    <t>B84CB45A51</t>
  </si>
  <si>
    <t xml:space="preserve">Affidamento alla ditta Ferruzzi S.r.l. di Pergine Valsugana della fornitura di articoli professionali per il servizio di assistenza domiciliare. </t>
  </si>
  <si>
    <t>B87728C903</t>
  </si>
  <si>
    <t>Progetto “Zimbar Kafè”: affidamento a Sadesign S.n.c. della fornitura di materiali per la realizzazione del corso di Cimbro a San Sebastiano</t>
  </si>
  <si>
    <t>Cimbro</t>
  </si>
  <si>
    <t>B888584256</t>
  </si>
  <si>
    <t xml:space="preserve">Impegno di spesa per la partecipazione di alcuni dipendenti della Magnifica Comunità degli Altipiani Cimbri alla formazione obbligatoria, sui temi privacy, prevenzione della corruzione, trasparenza, whistleblowing, antiriciclaggio, nonchè al pacchetto “Soft skills lab: relazioni, comunicazione e cambiamento”, organizzati dal Consorzio dei Comuni Trentini. </t>
  </si>
  <si>
    <t>B88E98AD10</t>
  </si>
  <si>
    <t>Affidamento alla ditta Zucchetti Healthcare S.r.l. di Rovereto per la fornitura del Sistema 381 a supporto della gestione del servizio di assistenza domiciliare della Magnifica Comunità degli Altipiani Cimbri per il periodo 2025/2026</t>
  </si>
  <si>
    <t>Zucchetti Healthcare S.r.l.</t>
  </si>
  <si>
    <t>02649530280</t>
  </si>
  <si>
    <t>'02649530280</t>
  </si>
  <si>
    <t>B897752D78</t>
  </si>
  <si>
    <r>
      <t>Affidamento dell’incarico</t>
    </r>
    <r>
      <rPr>
        <b/>
        <sz val="11"/>
        <color theme="1"/>
        <rFont val="Arial"/>
        <family val="2"/>
      </rPr>
      <t xml:space="preserve"> </t>
    </r>
    <r>
      <rPr>
        <i/>
        <sz val="11"/>
        <color theme="1"/>
        <rFont val="Arial"/>
        <family val="2"/>
      </rPr>
      <t>della gestione informatizzata del servizio mensa scolastica School.Net - Anno Scolastico periodo 2025/2026 - alla Ditta Etica Soluzioni S.r.l. di Trento ai sensi della L.P. 7 agosto 2006, n. 5</t>
    </r>
  </si>
  <si>
    <t>Etica Soluzione S.r.l.</t>
  </si>
  <si>
    <t>02344210220</t>
  </si>
  <si>
    <t>B897FDDA3E</t>
  </si>
  <si>
    <t xml:space="preserve">Affidamento alla ditta Apkappa S.r.l. di Milano del servizio di accesso in sicurezza all’infrastruttura HyperSIC SaaS. </t>
  </si>
  <si>
    <t>B8A9C8849A</t>
  </si>
  <si>
    <t>Impegno di spesa per affidamento del servizio di accompagnamento al lavoro a Anffas Trentino Onlus.</t>
  </si>
  <si>
    <t>B8AF774C8E</t>
  </si>
  <si>
    <t xml:space="preserve">Impegno di spesa per la partecipazione ad un corso di formazione organizzato dal Consorzio dei Comuni Trentini sul tema “Contabilità ACCRUAL” da parte di un dipendente della Magnifica Comunità degli Altipiani Cimbri. </t>
  </si>
  <si>
    <t>B8B5F9067D</t>
  </si>
  <si>
    <t xml:space="preserve">Impegno della spesa per l’affidamento del servizio di trasporto al Consorzio Trentino Autonoleggiatori alla Fiera di Verona Cavalli per la realizzazione del progetto “Jumping dreamer” nell’ambito del Piano Strategico Giovani 2025 CUP F79I24001560007 </t>
  </si>
  <si>
    <t>Consorzio Trentino Autonoleggiatori</t>
  </si>
  <si>
    <t>01656100227</t>
  </si>
  <si>
    <t>B8D27F1422</t>
  </si>
  <si>
    <t xml:space="preserve">Affidamento allo Studio Tangram di Veronica Sommadossi dell’incarico per la realizzazione di un prodotto informativo relativo ai servizi attivi di contrasto alle dipendenze </t>
  </si>
  <si>
    <t>B8D43812EE</t>
  </si>
  <si>
    <t xml:space="preserve">Affidamento alla ditta Stefano Faccini di Marmirolo (MN) della fornitura di cancelleria varia per l’ufficio. </t>
  </si>
  <si>
    <t>B8E226FA93</t>
  </si>
  <si>
    <r>
      <t xml:space="preserve">Sostegno Progetto Strategico 2024 del Distretto Famiglia Altipiani Cimbri denominato </t>
    </r>
    <r>
      <rPr>
        <sz val="11"/>
        <color rgb="FF3B3B3D"/>
        <rFont val="Arial"/>
        <family val="2"/>
      </rPr>
      <t xml:space="preserve">"Radici </t>
    </r>
    <r>
      <rPr>
        <sz val="11"/>
        <color rgb="FF262628"/>
        <rFont val="Arial"/>
        <family val="2"/>
      </rPr>
      <t>Narranti</t>
    </r>
    <r>
      <rPr>
        <sz val="11"/>
        <color rgb="FF545456"/>
        <rFont val="Arial"/>
        <family val="2"/>
      </rPr>
      <t>". Fornitura da parte dell’</t>
    </r>
    <r>
      <rPr>
        <sz val="11"/>
        <color theme="1"/>
        <rFont val="Arial"/>
        <family val="2"/>
      </rPr>
      <t>APT Alpe Cimbra</t>
    </r>
    <r>
      <rPr>
        <sz val="11"/>
        <color rgb="FF545456"/>
        <rFont val="Arial"/>
        <family val="2"/>
      </rPr>
      <t xml:space="preserve"> di n. 150</t>
    </r>
    <r>
      <rPr>
        <sz val="11"/>
        <color theme="1"/>
        <rFont val="Arial"/>
        <family val="2"/>
      </rPr>
      <t xml:space="preserve"> volumi per la Magnifica Comunità degli Altipiani Cimbri. </t>
    </r>
  </si>
  <si>
    <t>APT Alpe Cimbra</t>
  </si>
  <si>
    <t>01041970227</t>
  </si>
  <si>
    <t>B8E2BDD2AE</t>
  </si>
  <si>
    <t xml:space="preserve">Affidamento incarichi per la realizzazione e la distribuzione del periodico della Magnifica Comunità degli Altipiani Cimbri “PuntoCom”. La Comunità informa – Altipiani Cimbri”. </t>
  </si>
  <si>
    <t>B9048CC729</t>
  </si>
  <si>
    <t xml:space="preserve">Affidamento al Consorzio dei Comuni Trentini dell'incarico per il servizio di consulenza in materia di “privacy”, per l’anno 2026, a seguito dell’entrata in vigore del nuovo Regolamento europeo 2016/679, con particolare riferimento alla figura del “Responsabile della Protezione dei Dati (RPD)” </t>
  </si>
  <si>
    <t>B912D4B6C3</t>
  </si>
  <si>
    <t xml:space="preserve">Affidamento alla ditta Xenos S.r.l. della fornitura di cuffie Usb e mouse wireless per gli uffici della Magnifica Comunità degli Altipiani Cimbri. </t>
  </si>
  <si>
    <t>B91379DB01</t>
  </si>
  <si>
    <t>ApDp E.T.S.</t>
  </si>
  <si>
    <r>
      <t>Affidamento all</t>
    </r>
    <r>
      <rPr>
        <sz val="11"/>
        <color theme="1"/>
        <rFont val="Arial"/>
        <family val="2"/>
      </rPr>
      <t xml:space="preserve">’Associazione </t>
    </r>
    <r>
      <rPr>
        <i/>
        <sz val="11"/>
        <color theme="1"/>
        <rFont val="Arial"/>
        <family val="2"/>
      </rPr>
      <t>Provinciale per le Dipendenze Patologiche E.T.S. di Trento dell’incarico per lo svolgimento di attività di prevenzione presso la scuola primaria dell’Istituto Comprensivo Folgaria, Lavarone e Luserna</t>
    </r>
  </si>
  <si>
    <t>B91A741BF7</t>
  </si>
  <si>
    <t>Approvazione del contratto di servizio con Trentino Riscossioni S.p.A. quale società di sistema provinciale e affidamento diretto, in adesione alla convenzione provinciale, per funzioni e attività di riscossione coattiva stragiudiziale e giudiziale per la Magnifica Comunità degli Altipiani Cimbri per il periodo 2026-2031.</t>
  </si>
  <si>
    <t>Trentino Riscossioni S.p.A.</t>
  </si>
  <si>
    <t>02002380224</t>
  </si>
  <si>
    <t>B92065E966</t>
  </si>
  <si>
    <t>Affidamento alla ditta Myo S.p.A. della fornitura di una lavagna a fogli mobili. Impegno della relativa spesa</t>
  </si>
  <si>
    <t>B925DC7B7B</t>
  </si>
  <si>
    <t>B91AB3F75A</t>
  </si>
  <si>
    <t>webcam</t>
  </si>
  <si>
    <t xml:space="preserve">Impegno di spesa per il montaggio e la bilanciatura delle gomme invernali dell’automezzo di servizio Panda 4x4 targata ET687RL a favore di Autofficina Toss di Toss Andrea &amp; C. S.a.S. di Folgaria. </t>
  </si>
  <si>
    <t>Autofficina Toss di Toss Andrea &amp; C.</t>
  </si>
  <si>
    <t xml:space="preserve">Stampa attestati e diplomi conoscenza lingua cimbra. Affidamento della fornitura a Nuove Arti Grafiche Soc. Coop. </t>
  </si>
  <si>
    <t>B9561B1C69</t>
  </si>
  <si>
    <t>B956056E0E</t>
  </si>
  <si>
    <t xml:space="preserve">Acquisto generi di conforto per gli utenti del servizio socio-assistenziale. </t>
  </si>
  <si>
    <t>Famiglia Cooperativa Vattaro e Altipiani</t>
  </si>
  <si>
    <t>0109120220</t>
  </si>
  <si>
    <t>B95ED153CA</t>
  </si>
  <si>
    <t>B95EDCB9F9</t>
  </si>
  <si>
    <t xml:space="preserve">Affidamento incarico di conduzione del progetto di “Sportello per caregiver” alla psicologa e psicoterapeuta dott.ssa Paola Maria Taufer. </t>
  </si>
  <si>
    <t>B95F32A8A9</t>
  </si>
  <si>
    <t>B96E984460</t>
  </si>
  <si>
    <t>Affidamento alla ditta Myo S.p.A. della fornitura di articoli di carta, di cancelleria per l’ufficio e prodotti per l’igiene. Impegno della relativa spesa</t>
  </si>
  <si>
    <t>B98BDC4DDE</t>
  </si>
  <si>
    <t>Affidamento allo Studio Tangram di Veronica Sommadossi dell’incarico di analisi e progettazione delle possibili prospettive di rivitalizzazione della struttura “Casa dei nonni”, di proprietà dell’APSP “Casa Laner” di Folgaria</t>
  </si>
  <si>
    <t>B9B9196E9D</t>
  </si>
  <si>
    <t>Acquisto materiale promozionale (gadget) nell’ambito del Piano Strategico Giovani 2025 a Sadesign S.r.l. Società benefit di Mattarello di Trento.</t>
  </si>
  <si>
    <t>Sadesign Srl Società benefit</t>
  </si>
  <si>
    <t xml:space="preserve">Sadesign S.r.l. Società benefit </t>
  </si>
  <si>
    <t>B9BFADBDA2</t>
  </si>
  <si>
    <t>Affidamento alla ditta Xenos S.r.l. di Trento della fornitura di uno switch per la sicurezza informatica della Magnifica Comunità degli Altipiani Cimbri</t>
  </si>
  <si>
    <t>B9C4E9A9A9</t>
  </si>
  <si>
    <t xml:space="preserve">Affidamento alla ditta Semprebon Lux S.r.l. di Trento della fornitura di una stampante multifunzione a noleggio e del servizio di assistenza “full service annuale” per la manutenzione della macchina fino al 31.12.2030 - </t>
  </si>
  <si>
    <t>Affidamento a Trentino Digitale S.p.A. dei servizi per l’anno 2026</t>
  </si>
  <si>
    <t>data ordine</t>
  </si>
  <si>
    <t>B9DC63601D</t>
  </si>
  <si>
    <t xml:space="preserve">Affidamento alla Pizzeria Belvedere di Lavarone della realizzazione dell’evento di condivisione della progettualità 2025 e lancio 2026 del Piano Strategico Giovani. CUP F79I24001560007 </t>
  </si>
  <si>
    <t>02713910228</t>
  </si>
  <si>
    <t>BELVEDERE SNC DI PENNER FABRIZIO &amp; C.</t>
  </si>
  <si>
    <t>Politiche Giovanili</t>
  </si>
  <si>
    <t>B9E0D3BB89</t>
  </si>
  <si>
    <t xml:space="preserve">Affidamento del servizio di assistenza; manutenzione correttiva del software, assistenza utente, adeguativa ed evolutiva del software e dei servizi di back up, monitoring, business communitye Cloud SaaS qualificato AGID gestione software, formazione  relativo al sito web della Magnifica Comunità degli Altipiani Cimbri basato sulla soluzione “ComunWEB” per l’anno 2026. </t>
  </si>
  <si>
    <t>B9E50FE6BD</t>
  </si>
  <si>
    <r>
      <t>COMUNITA' ALLOGGIO Impegno della spesa per l’anno 2026 a favore dei soggetti prestatori di servizi residenziali e semiresidenziali per persone con disabilità residenti nel territorio del Magnifica Comunità degli Altipiani Cimbri.</t>
    </r>
    <r>
      <rPr>
        <sz val="11"/>
        <color theme="1"/>
        <rFont val="Arial"/>
        <family val="2"/>
      </rPr>
      <t xml:space="preserve"> </t>
    </r>
  </si>
  <si>
    <t xml:space="preserve">centro educativo per disabili Impegno della spesa per l’anno 2026 a favore dei soggetti prestatori di servizi residenziali e semiresidenziali per persone con disabilità residenti nel territorio del Magnifica Comunità degli Altipiani Cimbri. </t>
  </si>
  <si>
    <t>B9F1CBEA87</t>
  </si>
  <si>
    <t>B9F1DBFE9B</t>
  </si>
  <si>
    <t>B9F1E7DB67</t>
  </si>
  <si>
    <t>B9F1ED5408</t>
  </si>
  <si>
    <t xml:space="preserve">Impegno di spesa per acquisto carburante per l’automezzo di servizio Panda 4x4 targata ET687RL a favore di Stenghele S.r.l. </t>
  </si>
  <si>
    <t>B9F30290BD</t>
  </si>
  <si>
    <t>Impegno di spesa per affidamento del servizio di accompagnamento al lavoro a Kaleidoscopio</t>
  </si>
  <si>
    <t>BA0530FF4F</t>
  </si>
  <si>
    <t>BA05358B8E</t>
  </si>
  <si>
    <t>Persone disabili inserite in centri residenziali per disabili. Impegno spesa per assunzione rette anno 2026 a favore della cooperativa sociale Villa Maria di Calliano (TN)</t>
  </si>
  <si>
    <t>BA0573AFD3</t>
  </si>
  <si>
    <t xml:space="preserve">Affidamento a Kaleidoscopio Società Cooperativa dei servizi di Intervento educativo domiciliare per minori e Spazio neutro per la Magnifica Comunità degli Altipiani Cimbri - periodo dal 01/01/2026 al 31/12/2028 </t>
  </si>
  <si>
    <t>BA0C2444AF</t>
  </si>
  <si>
    <t>Impegno e liquidazione premio assicurazione RCA e bollo per l’autovettura Panda 4x4 targata ET687RL.</t>
  </si>
  <si>
    <t>Verlingue S.p.A.</t>
  </si>
  <si>
    <t>BA318D8B06</t>
  </si>
  <si>
    <t>BA3AC2055B</t>
  </si>
  <si>
    <t>Affidamento alla ditta Semprebonlux S.r.l. di Trento del servizio di rilevazione presenze in modalità CLOUD per l’anno 2026</t>
  </si>
  <si>
    <t>BA3AFD32D9</t>
  </si>
  <si>
    <t xml:space="preserve">Impegno di spesa per affidamento di servizi di accompagnamento al lavoro anno 2026 a Aurora Cooperativa Sociale di Trento. </t>
  </si>
  <si>
    <t>BA40BA696E</t>
  </si>
  <si>
    <t>BA7225DE2B</t>
  </si>
  <si>
    <t xml:space="preserve">Impegno presuntivo di spesa per servizi di telefonia mobile per la Magnifica Comunità degli Altipiani Cimbri. TIM S.p.A. telefonia mobile </t>
  </si>
  <si>
    <t xml:space="preserve">Affidamento alla ditta Xenos S.r.l. della fornitura di monitor per gli uffici della Magnifica Comunità degli Altipiani Cimbri. </t>
  </si>
  <si>
    <t>BA7330B1E6</t>
  </si>
  <si>
    <t xml:space="preserve">Affidamento di un incarico professionale al Sig. Fiabane Giovanni per il servizio tecnico di proiezione del documentario “Le emozioni delle ragazze di ieri e di oggi” nell’ambito del PGZ 2025. CUP F79I24001560007 </t>
  </si>
  <si>
    <t>BA7C280453</t>
  </si>
  <si>
    <t>BA8C372E09</t>
  </si>
  <si>
    <t>BA93A62488</t>
  </si>
  <si>
    <t>Impegno di spesa per prerevisione e revisione dell’automezzo di servizio Panda 4x4 targata ET687RL.</t>
  </si>
  <si>
    <t>Affidamento del servizio di abbonamento per il funzionamento di 3 sim card per la Magnifica Comunità degli Altipiani Cimbri a favore di Wind Tre S.p.A. Impegno della relativa spesa</t>
  </si>
  <si>
    <r>
      <t xml:space="preserve">Affidamento alla ditta Xenos S.r.l. della fornitura di n. 12 licenze </t>
    </r>
    <r>
      <rPr>
        <sz val="11"/>
        <color rgb="FF222222"/>
        <rFont val="Arial"/>
        <family val="2"/>
      </rPr>
      <t xml:space="preserve">antivirus </t>
    </r>
    <r>
      <rPr>
        <sz val="11"/>
        <color theme="1"/>
        <rFont val="Arial"/>
        <family val="2"/>
      </rPr>
      <t>per i computer in uso alla Magnifica Comunità degli Altipiani Cimbri per l’anno 2026</t>
    </r>
  </si>
  <si>
    <t>BA9AD1AFC2</t>
  </si>
  <si>
    <t>Lorenziauto S.A.S. di Lorenzi Fabio &amp; C.</t>
  </si>
  <si>
    <t>BA9ADF86F8</t>
  </si>
  <si>
    <t xml:space="preserve">Affidamento alla ditta Alpsolution S.a.S. con sede a Pomarolo dell’incarico del servizio di smaltimento dei toner esausti presso la sede della Magnifica Comunità degli Altipiani Cimbri per l’anno 2026. Impegno della relativa spesa. </t>
  </si>
  <si>
    <t>BAD2664D16</t>
  </si>
  <si>
    <t>Affidamento dell’incarico per il servizio di elaborazione del DUVRI per la realizzazione di progetti di inserimento lavorativo alla ditta SEA Consulenze e servizi S.r.l. di Lavis. Impegno di spesa</t>
  </si>
  <si>
    <t>BAD4C157B3</t>
  </si>
  <si>
    <t xml:space="preserve">Affidamento del servizio di dominio e hosting sito internet per il Piano Giovani Foresta per l’anno 2026 alla professionista Eva Pavan. Impegno della relativa spesa. CUP F79I25002050007 </t>
  </si>
  <si>
    <t>F79I25002050007</t>
  </si>
  <si>
    <r>
      <t xml:space="preserve">Valorizzazione delle minoranze linguistiche locali e promozione della guida "MUSE facile da leggere" in lingua cimbra. Affidamento del servizio di trasporto per la classe V della Scuola Primaria di Lavarone presso il MUSE di Trento – Evento del 16 aprile 2026 al </t>
    </r>
    <r>
      <rPr>
        <sz val="11"/>
        <color rgb="FF0E0F0F"/>
        <rFont val="Arial"/>
        <family val="2"/>
      </rPr>
      <t>Consorzio Trentino Autonoleggiatori</t>
    </r>
    <r>
      <rPr>
        <sz val="11"/>
        <color rgb="FF262628"/>
        <rFont val="Arial"/>
        <family val="2"/>
      </rPr>
      <t xml:space="preserve"> di Trento. </t>
    </r>
  </si>
  <si>
    <t>Cimbri</t>
  </si>
  <si>
    <t>BAE5596180</t>
  </si>
  <si>
    <t>BAE8B0CF87</t>
  </si>
  <si>
    <t>Impegno di spesa per la partecipazione di alcuni dipendenti della Magnifica Comunità degli Altipiani Cimbri a corsi di formazione organizzati dal Consorzio dei Comuni Trentini</t>
  </si>
  <si>
    <t>BAF483CEE1</t>
  </si>
  <si>
    <t>Ulteriore impegno per il servizio di elaborazione del Documento Unico di Valutazione dei Rischi da Interferenze DUVRI con incarico alla ditta SEA Consulenze e servizi S.r.l. di Lavis</t>
  </si>
  <si>
    <t>BB006CD18D</t>
  </si>
  <si>
    <t>Impegno di spesa per affidamento di servizi di accompagnamento al lavoro anno 2026 a Aurora Cooperativa Sociale di Trento</t>
  </si>
  <si>
    <t>BB4054FE5F</t>
  </si>
  <si>
    <t>Impegno di spesa per proroga dell’affidamento di servizi di accompagnamento al lavoro anno 2026 a Aurora Cooperativa Sociale di Trento</t>
  </si>
  <si>
    <t>BB641E6281</t>
  </si>
  <si>
    <t xml:space="preserve">Approvazione progetto di inserimento lavorativo “Intervento 3.3.D per il Sociale - 2026” e affidamento dell’incarico per la sua attuazione alla Cooperativa Sociale Aurora di Trento </t>
  </si>
  <si>
    <t>BB66D2201C</t>
  </si>
  <si>
    <t>Affidamento dell’incarico alla Cooperativa Progetto 92 e impegno della relativa spesa per la realizzazione del Progetto “Ci sto?... Affare Fatica!” Estate 2026 - Altipiani Cimbri</t>
  </si>
  <si>
    <t>BB6EADD1A9</t>
  </si>
  <si>
    <t xml:space="preserve">Affidamento dell’incarico professionale al dott. Francesco Filippi di Levico Terme per il servizio di “Soft Air” nell’ambito del Piano Giovani di Zona 2026 </t>
  </si>
  <si>
    <t>BB7C8CF959</t>
  </si>
  <si>
    <t>FLPFNC81P15E565X</t>
  </si>
  <si>
    <t>02364380226</t>
  </si>
  <si>
    <t>Affidamento dell’incarico per il servizio di creazione, allestimento e realizzazione di uno spettacolo partecipato nell’ambito del progetto “ESCAPE ROOM SUL TERRITORIO” all’ASD Il Crocevia di Civezzano (TN) – Piano Giovani di Zona 2026 - CUP F79I25002050007</t>
  </si>
  <si>
    <t>ASD IL Crocevia</t>
  </si>
  <si>
    <t>BB82A7E5C8</t>
  </si>
  <si>
    <t>Affidamento annuale del servizio di Amministratore di Sistema per la Magnifica Comunità degli Altipiani Cimbri alla ditta Xenos S.r.l. di Trento. Impegno della relativa spesa</t>
  </si>
  <si>
    <t>Francesco Filippi</t>
  </si>
  <si>
    <t>BB848D0B2E</t>
  </si>
  <si>
    <t>Ammissione dei candidati, nomina della commissione giudicatrice - Concorso per esami, per la copertura di n. 1 posto a tempo parziale e determinato di personale nella figura professionale di “Operatore Socio Sanitario O.S.S.” Area 1 Operatori (ex cat. B) – livello evoluto, 1^ posizione retributiva - 30 ore settimanali.</t>
  </si>
  <si>
    <t>GRTPLA64M13L378Y</t>
  </si>
  <si>
    <t>Gretter Paolo</t>
  </si>
  <si>
    <t>BB8BCA8418</t>
  </si>
  <si>
    <t xml:space="preserve">Affidamento del servizio di formazione finanziaria per il Piano Giovani Foresta per l’anno 2026 alla professionista dott.ssa Fabriela Aminata Fall. Impegno della relativa spesa. CUP F79I25002050007 </t>
  </si>
  <si>
    <t>FALL AMINATA GABRIELLA</t>
  </si>
  <si>
    <t>FLLMTG79A45D940D</t>
  </si>
  <si>
    <t>02678380227</t>
  </si>
  <si>
    <t>BB910E4744</t>
  </si>
  <si>
    <t>096120240229</t>
  </si>
  <si>
    <t>096120240229 </t>
  </si>
  <si>
    <t xml:space="preserve">Affidamento a The Hub Trentino-Südtirol S.C. Impresa sociale di Trento dell’incarico di coordinamento, segreteria e comunicazione del progetto “Festival Alpitudini 2026”. </t>
  </si>
  <si>
    <t>BBA9B1A76F</t>
  </si>
  <si>
    <t xml:space="preserve">Affidamento allo Studio Tangram del progetto integrato di conoscenza delle dipendenze denominato "Sottotraccia: dati, voci e storie per capire davvero" per il periodo 2026-2028. </t>
  </si>
  <si>
    <t>BBAC281B7C</t>
  </si>
  <si>
    <r>
      <t xml:space="preserve">Impegno della spesa per l’affidamento del servizio di trasporto a </t>
    </r>
    <r>
      <rPr>
        <sz val="11"/>
        <color rgb="FF000000"/>
        <rFont val="Arial"/>
        <family val="2"/>
      </rPr>
      <t xml:space="preserve">Sarcatour Autoservizi Granturismo </t>
    </r>
    <r>
      <rPr>
        <sz val="11"/>
        <color theme="1"/>
        <rFont val="Arial"/>
        <family val="2"/>
      </rPr>
      <t xml:space="preserve">di Dro (TN) per la realizzazione del progetto “VIAGGIO ALLA SCOPERTA DELLE RADICI CIMBRE” </t>
    </r>
    <r>
      <rPr>
        <i/>
        <sz val="11"/>
        <color theme="1"/>
        <rFont val="Arial"/>
        <family val="2"/>
      </rPr>
      <t xml:space="preserve">Piano Giovani di Zona 2026 - CUP F79I25002050007 </t>
    </r>
  </si>
  <si>
    <t>01917040220</t>
  </si>
  <si>
    <t>Sarcatour S.r.l.</t>
  </si>
  <si>
    <t>BBBBB379A2</t>
  </si>
  <si>
    <r>
      <t xml:space="preserve">Impegno della spesa per il servizio di alloggio e prima colazione presso l’Hotel </t>
    </r>
    <r>
      <rPr>
        <sz val="11"/>
        <color rgb="FF000000"/>
        <rFont val="Arial"/>
        <family val="2"/>
      </rPr>
      <t>Four Points Padova</t>
    </r>
    <r>
      <rPr>
        <sz val="11"/>
        <color theme="1"/>
        <rFont val="Arial"/>
        <family val="2"/>
      </rPr>
      <t xml:space="preserve"> (PD) per la realizzazione del progetto “RUN TO VENICE MARATHON” </t>
    </r>
    <r>
      <rPr>
        <i/>
        <sz val="11"/>
        <color theme="1"/>
        <rFont val="Arial"/>
        <family val="2"/>
      </rPr>
      <t xml:space="preserve">Piano Giovani di Zona 2026 - CUP F79I25002050007 </t>
    </r>
  </si>
  <si>
    <t>Sheraton di Pisani Nicola &amp; C. S.a.S.</t>
  </si>
  <si>
    <t>04873920724</t>
  </si>
  <si>
    <t>BBBE4174CE</t>
  </si>
  <si>
    <t>Affidamento alla ditta Xenos S.r.l. della fornitura di monitor e cavi HDMI per gli uffici della Magnifica Comunità degli Altipiani Cimbri.</t>
  </si>
  <si>
    <t>BBBF9CE03E</t>
  </si>
  <si>
    <t xml:space="preserve">Affidamento alla ditta Faccini Stefano di Marmirolo (MN) della fornitura di articoli della cancelleria per l’ufficio ed impegno della relativa spesa. </t>
  </si>
  <si>
    <t>BBC3EAA353</t>
  </si>
  <si>
    <t xml:space="preserve">Azienda Agricola Amelio Marigo di Lavarone </t>
  </si>
  <si>
    <t>L.C. Invest Srl Grand Hotel Astoria Chincherini Holiday</t>
  </si>
  <si>
    <t>02123130227</t>
  </si>
  <si>
    <t xml:space="preserve">Affidamento all’agenzia A&amp;G S.r.l. di Caprioni Alfonso Via Contrada Tronto, 78 C.A.P. 64010 Città Ancarano (TE) l’organizzazione del concerto di Stefano Cisco Bellotti. </t>
  </si>
  <si>
    <t>A&amp;G S.r.l. di Caprioni Alfonso</t>
  </si>
  <si>
    <t>01978950671</t>
  </si>
  <si>
    <t>BBCBA8BDB5</t>
  </si>
  <si>
    <t>BBD35B1DC9</t>
  </si>
  <si>
    <t>Affidamento all’Associazione di Promozione Sociale ArmoniEventi APS, Via Roma 28 - 38060 - BRENTONICO (TN) dell’organizzazione del concerto “Le 8 Stagioni” nell’ambito del progetto ANIMA 2026 - Festival Alpitudini 2026. CIG: BBD35B1DC9</t>
  </si>
  <si>
    <t>ArmoniEventi APS</t>
  </si>
  <si>
    <t>02708630229</t>
  </si>
  <si>
    <t xml:space="preserve">Affidamento dell’incarico per il servizio di service audio, luci e strutture nell’ambito del progetto “WOODCOST” del Piano Giovani di Zona 2026 CUP F79I25002050007 </t>
  </si>
  <si>
    <t xml:space="preserve">ATMOS Srls Audio - Luce – Video </t>
  </si>
  <si>
    <t>02740400227</t>
  </si>
  <si>
    <t>BC000F3DA3</t>
  </si>
  <si>
    <t>Affidamento alla ditta Moschini Advcom di Pierluigi Moschini della stampa di n. 500 flyers per il concerto di Stefano Cisco Bellotti nell’ambito del FESTIVAL ALPITUDINI 2026</t>
  </si>
  <si>
    <t xml:space="preserve">Moschini Advcom di Pierluigi Moschini </t>
  </si>
  <si>
    <t>02326250228</t>
  </si>
  <si>
    <t>BC0119CD3A</t>
  </si>
  <si>
    <t xml:space="preserve">Affidamento alla ditta Nicom Securalarm Gmbh di Bolzano del servizio di sostituzione e installazione degli accumulatori a 12V dell’impianto antincendio della sede della Magnifica Comunità degli Altipiani Cimbri. </t>
  </si>
  <si>
    <t>BC01C62137</t>
  </si>
  <si>
    <t xml:space="preserve">Affidamento alla ditta Team Data System S.r.l. di Rovereto della fornitura del software Canva Pro per gli uffici della Magnifica Comunità degli Altipiani Cimbri. </t>
  </si>
  <si>
    <t>Team data System S.r.l.</t>
  </si>
  <si>
    <t>02029430226</t>
  </si>
  <si>
    <t>BC17D3BF0C</t>
  </si>
  <si>
    <t>Affidamento alla Adelca Data S.a.S. di Milano per l’anno 2026 dell’incarico per il servizio di trasmissione modelli CU/2026 lavoratori autonomi e dipendenti, ricezione file modello 730/4 e invio telematico modello 770/2026 per la Magnifica Comunità degli Altipiani Cimbri</t>
  </si>
  <si>
    <t>BC21B81B90</t>
  </si>
  <si>
    <t>Affidamento alla ditta Ermanno Moser di Borgo Valsugana (TN) della fornitura di un asciugamani elettrico per la sede della Magnifica Comunità degli Altipiani Cimbri</t>
  </si>
  <si>
    <t>Ermanno Moser</t>
  </si>
  <si>
    <t>MSRRNN64H04B006A</t>
  </si>
  <si>
    <t>00630580223</t>
  </si>
  <si>
    <t>BC2D23403A</t>
  </si>
  <si>
    <t xml:space="preserve">Affidamento a Stenghele S.r.l. del servizio di riparazione della componentistica elettrica dell’automezzo di servizio Panda 4x4 targata ET687RL e impegno della relativa spesa. </t>
  </si>
  <si>
    <t>BC4313EFFA</t>
  </si>
  <si>
    <t xml:space="preserve">Affidamento di un servizio di accompagnamento al lavoro a Kaleidoscopio Coop. Sociale di Trento. </t>
  </si>
  <si>
    <t>BC517BA3A2</t>
  </si>
  <si>
    <t>Affidamento all’ Associazione Alla Ribalta A.p.s. dell’incarico per la realizzazione della “Settimana Teatrale Estiva 2026".</t>
  </si>
  <si>
    <t>Associazione Alla Ribalta A.p.s.</t>
  </si>
  <si>
    <t>BC58224471</t>
  </si>
  <si>
    <t>BC6591FCC0</t>
  </si>
  <si>
    <t xml:space="preserve">Affidamento dell’incarico per un corso e laboratorio di formazione del personale dipendente in tema di intelligenza artificiale generativa alla ditta Alpsolution S.a.S. di Pomarolo (TN). Impegno della relativa spesa. </t>
  </si>
  <si>
    <t>BC663C6726</t>
  </si>
  <si>
    <r>
      <t xml:space="preserve">Incarico alla ditta Sport Max Folgaria Località Fondo Grande, 52 per la realizzazione del progetto “MC GYVER EVOLUTION” nell’ambito del Piano Strategico Giovani 2026 CUP </t>
    </r>
    <r>
      <rPr>
        <i/>
        <sz val="11"/>
        <color theme="1"/>
        <rFont val="Arial"/>
        <family val="2"/>
      </rPr>
      <t>CUP F79I25002050007</t>
    </r>
    <r>
      <rPr>
        <sz val="11"/>
        <color theme="1"/>
        <rFont val="Arial"/>
        <family val="2"/>
      </rPr>
      <t xml:space="preserve"> </t>
    </r>
  </si>
  <si>
    <t>BC759528DC</t>
  </si>
  <si>
    <t xml:space="preserve">Robol Massimo - Sport Max </t>
  </si>
  <si>
    <t>RBLMSM77D17H612W</t>
  </si>
  <si>
    <r>
      <t xml:space="preserve">Incarico alla ditta FOLGARIASKI S.p.A. – RETE FOLGARIDE presso Località Francolini Folgaria per la realizzazione del progetto “MC GYVER EVOLUTION” nell’ambito del Piano Strategico Giovani 2026 CUP </t>
    </r>
    <r>
      <rPr>
        <i/>
        <sz val="11"/>
        <color theme="1"/>
        <rFont val="Arial"/>
        <family val="2"/>
      </rPr>
      <t>F79I25002050007</t>
    </r>
    <r>
      <rPr>
        <sz val="11"/>
        <color theme="1"/>
        <rFont val="Arial"/>
        <family val="2"/>
      </rPr>
      <t xml:space="preserve"> </t>
    </r>
  </si>
  <si>
    <t xml:space="preserve">FOLGARIASKI S.p.A. – RETE FOLGARIDE </t>
  </si>
  <si>
    <t>02140350220</t>
  </si>
  <si>
    <r>
      <t>Affidamento dell’incarico</t>
    </r>
    <r>
      <rPr>
        <b/>
        <sz val="11"/>
        <color theme="1"/>
        <rFont val="Arial"/>
        <family val="2"/>
      </rPr>
      <t xml:space="preserve"> </t>
    </r>
    <r>
      <rPr>
        <i/>
        <sz val="11"/>
        <color theme="1"/>
        <rFont val="Arial"/>
        <family val="2"/>
      </rPr>
      <t>della gestione informatizzata del servizio mensa scolastica School.Net - Anno Scolastico periodo 2026/2027 - alla Ditta Etica Soluzioni S.r.l. di Trento ai sensi della L.P. 7 agosto 2006, n. 5</t>
    </r>
  </si>
  <si>
    <t>BC7D2D927A</t>
  </si>
  <si>
    <t>BC864E9B52</t>
  </si>
  <si>
    <t xml:space="preserve">Affidamento alla ditta Xenos S.r.l. della fornitura della licenza annuale per il centralino telefonico 3CX Pro – 4 canali in uso alla Magnifica Comunità degli Altipiani Cimbri. </t>
  </si>
  <si>
    <t>BC8A4FFDFA</t>
  </si>
  <si>
    <r>
      <t>A</t>
    </r>
    <r>
      <rPr>
        <sz val="11"/>
        <color theme="1"/>
        <rFont val="Calibri"/>
        <family val="2"/>
        <scheme val="minor"/>
      </rPr>
      <t>cquisto orologi per la realizzazione del corso di scacchi in collaborazione con la Biblioteca Sigmund Freud di Lavarone.</t>
    </r>
  </si>
  <si>
    <r>
      <t>Progetto “Attivare la cittadinanza nel co-costruire luoghi inclusivi e accoglienti”</t>
    </r>
    <r>
      <rPr>
        <sz val="11"/>
        <rFont val="Arial"/>
        <family val="2"/>
      </rPr>
      <t xml:space="preserve"> </t>
    </r>
  </si>
  <si>
    <r>
      <t>Impegno della spesa inerente laboratorio artistico per la realizzazione del progetto “</t>
    </r>
    <r>
      <rPr>
        <i/>
        <sz val="11"/>
        <rFont val="Arial"/>
        <family val="2"/>
      </rPr>
      <t>Rosspach</t>
    </r>
    <r>
      <rPr>
        <sz val="11"/>
        <rFont val="Arial"/>
        <family val="2"/>
      </rPr>
      <t xml:space="preserve">” – Piano Strategico Giovani 2024. CUP F77F23000110007 </t>
    </r>
  </si>
  <si>
    <r>
      <t>Impegno della spesa inerente la realizzazione di un laboratorio artistico nell’ambito del progetto “</t>
    </r>
    <r>
      <rPr>
        <i/>
        <sz val="11"/>
        <rFont val="Arial"/>
        <family val="2"/>
      </rPr>
      <t>Rosspach</t>
    </r>
    <r>
      <rPr>
        <sz val="11"/>
        <rFont val="Arial"/>
        <family val="2"/>
      </rPr>
      <t xml:space="preserve">” – Piano Strategico Giovani 2024. CUP F77F23000110007 CIG: B2F94EF7E3   </t>
    </r>
  </si>
  <si>
    <r>
      <t>Impegno della spesa inerente la realizzazione di un evento musicale nell’ambito del progetto “</t>
    </r>
    <r>
      <rPr>
        <i/>
        <sz val="11"/>
        <rFont val="Arial"/>
        <family val="2"/>
      </rPr>
      <t>Rosspach</t>
    </r>
    <r>
      <rPr>
        <sz val="11"/>
        <rFont val="Arial"/>
        <family val="2"/>
      </rPr>
      <t>” – Piano Strategico Giovani 2024</t>
    </r>
  </si>
  <si>
    <r>
      <t>Impegno della spesa inerente la realizzazione di locandine nell’ambito del progetto “</t>
    </r>
    <r>
      <rPr>
        <i/>
        <sz val="11"/>
        <rFont val="Arial"/>
        <family val="2"/>
      </rPr>
      <t>Rosspach</t>
    </r>
    <r>
      <rPr>
        <sz val="11"/>
        <rFont val="Arial"/>
        <family val="2"/>
      </rPr>
      <t>” – Piano Strategico Giovani 2025</t>
    </r>
    <r>
      <rPr>
        <sz val="11"/>
        <color theme="1"/>
        <rFont val="Calibri"/>
        <family val="2"/>
        <scheme val="minor"/>
      </rPr>
      <t/>
    </r>
  </si>
  <si>
    <r>
      <t>FESTINI S.N.C.</t>
    </r>
    <r>
      <rPr>
        <sz val="11"/>
        <rFont val="Arial"/>
        <family val="2"/>
      </rPr>
      <t> DI FESTINI FRANCESCA E C.</t>
    </r>
  </si>
  <si>
    <r>
      <t xml:space="preserve">Affidamento all’Associazione Culturale Ababba di Trento della realizzazione del concerto “The Rumpled” al Drago Vaia Regeneration, nell’ambito del progetto “INNOVARE LA TRADIZIONE - </t>
    </r>
    <r>
      <rPr>
        <sz val="11"/>
        <rFont val="Arial"/>
        <family val="2"/>
      </rPr>
      <t>Alpe Cimbra tra Storia e Futuro”</t>
    </r>
  </si>
  <si>
    <r>
      <t xml:space="preserve">Affidamento dell’incarico alla professionista Dalia Macii di Pomarolo (TN) per l’attività di supporto e coordinamento e organizzazione del progetto “INNOVARE LA TRADIZIONE - </t>
    </r>
    <r>
      <rPr>
        <sz val="11"/>
        <rFont val="Arial"/>
        <family val="2"/>
      </rPr>
      <t xml:space="preserve">Alpe Cimbra tra Storia e Futuro”. </t>
    </r>
  </si>
  <si>
    <r>
      <t xml:space="preserve">e incarico per la conseguente stampa dei pannelli alla ditta Nuove Arti Grafiche Società Cooperativa, nell’ambito del progetto “INNOVARE LA TRADIZIONE: </t>
    </r>
    <r>
      <rPr>
        <i/>
        <sz val="11"/>
        <rFont val="Arial"/>
        <family val="2"/>
      </rPr>
      <t xml:space="preserve">Alpe Cimbra tra Storia e Futuro”. </t>
    </r>
  </si>
  <si>
    <r>
      <t xml:space="preserve">Affidamento a The Hub Trentino-Südtirol S.C. Impresa sociale di Trento dell’incarico di coordinamento, segreteria e comunicazione del progetto “INNOVARE LA TRADIZIONE - </t>
    </r>
    <r>
      <rPr>
        <sz val="11"/>
        <rFont val="Arial"/>
        <family val="2"/>
      </rPr>
      <t xml:space="preserve">Alpe Cimbra tra Storia e Futuro”. </t>
    </r>
  </si>
  <si>
    <r>
      <t xml:space="preserve">Ulteriore impegno e liquidazione alla ditta Nuove Arti Grafiche Società per la stampa di pannelli per la mostra denominata “Sguardo su un paesaggio umano”, nell’ambito del progetto “INNOVARE LA TRADIZIONE: </t>
    </r>
    <r>
      <rPr>
        <sz val="11"/>
        <rFont val="Arial"/>
        <family val="2"/>
      </rPr>
      <t>Alpe Cimbra tra Storia e Futuro”.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</si>
</sst>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dd/mm/yy;@"/>
  </numFmts>
  <fonts count="5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8"/>
      <name val="Calibri"/>
      <family val="2"/>
      <scheme val="minor"/>
    </font>
    <font>
      <sz val="11"/>
      <color rgb="FF000000"/>
      <name val="Calibri"/>
      <family val="2"/>
      <scheme val="minor"/>
    </font>
    <font>
      <i/>
      <sz val="11"/>
      <color theme="1"/>
      <name val="Calibri"/>
      <family val="2"/>
      <scheme val="minor"/>
    </font>
    <font>
      <sz val="10"/>
      <color theme="1"/>
      <name val="Arial"/>
      <family val="2"/>
    </font>
    <font>
      <sz val="10"/>
      <color rgb="FF5F6368"/>
      <name val="Roboto"/>
    </font>
    <font>
      <i/>
      <sz val="11"/>
      <color rgb="FF000000"/>
      <name val="Arial"/>
      <family val="2"/>
    </font>
    <font>
      <i/>
      <sz val="11"/>
      <color rgb="FF000000"/>
      <name val="Calibri"/>
      <family val="2"/>
    </font>
    <font>
      <i/>
      <sz val="11"/>
      <color theme="1"/>
      <name val="Calibri"/>
      <family val="2"/>
    </font>
    <font>
      <sz val="11"/>
      <color theme="1"/>
      <name val="Calibri"/>
      <family val="2"/>
    </font>
    <font>
      <sz val="11"/>
      <color rgb="FF222222"/>
      <name val="Arial"/>
      <family val="2"/>
    </font>
    <font>
      <sz val="11"/>
      <color theme="1"/>
      <name val="Arial"/>
      <family val="2"/>
    </font>
    <font>
      <u/>
      <sz val="11"/>
      <color theme="10"/>
      <name val="Calibri"/>
      <family val="2"/>
      <scheme val="minor"/>
    </font>
    <font>
      <i/>
      <sz val="11"/>
      <color theme="1"/>
      <name val="Arial"/>
      <family val="2"/>
    </font>
    <font>
      <sz val="10.5"/>
      <color theme="1"/>
      <name val="Arial"/>
      <family val="2"/>
    </font>
    <font>
      <sz val="11"/>
      <name val="Calibri"/>
      <family val="2"/>
    </font>
    <font>
      <sz val="11"/>
      <color rgb="FF222222"/>
      <name val="Calibri"/>
      <family val="2"/>
      <scheme val="minor"/>
    </font>
    <font>
      <sz val="11"/>
      <color rgb="FF1D1A1A"/>
      <name val="Calibri"/>
      <family val="2"/>
      <scheme val="minor"/>
    </font>
    <font>
      <sz val="11"/>
      <color rgb="FF333333"/>
      <name val="Calibri"/>
      <family val="2"/>
      <scheme val="minor"/>
    </font>
    <font>
      <sz val="11"/>
      <color rgb="FF19191A"/>
      <name val="Calibri"/>
      <family val="2"/>
    </font>
    <font>
      <sz val="11"/>
      <color rgb="FF1D1A1A"/>
      <name val="Roboto"/>
    </font>
    <font>
      <sz val="11"/>
      <color rgb="FF19191A"/>
      <name val="Calibri"/>
      <family val="2"/>
      <scheme val="minor"/>
    </font>
    <font>
      <sz val="11"/>
      <color rgb="FF333333"/>
      <name val="Roboto"/>
    </font>
    <font>
      <sz val="11"/>
      <color rgb="FF262628"/>
      <name val="Arial"/>
      <family val="2"/>
    </font>
    <font>
      <b/>
      <sz val="11"/>
      <color theme="1"/>
      <name val="Arial"/>
      <family val="2"/>
    </font>
    <font>
      <sz val="11"/>
      <color rgb="FF3B3B3D"/>
      <name val="Arial"/>
      <family val="2"/>
    </font>
    <font>
      <sz val="11"/>
      <color rgb="FF545456"/>
      <name val="Arial"/>
      <family val="2"/>
    </font>
    <font>
      <sz val="11"/>
      <color rgb="FF00000A"/>
      <name val="Arial"/>
      <family val="2"/>
    </font>
    <font>
      <sz val="11"/>
      <color rgb="FF0E0F0F"/>
      <name val="Arial"/>
      <family val="2"/>
    </font>
    <font>
      <sz val="11"/>
      <color rgb="FF000000"/>
      <name val="Arial"/>
      <family val="2"/>
    </font>
    <font>
      <sz val="11"/>
      <name val="Arial"/>
      <family val="2"/>
    </font>
    <font>
      <i/>
      <sz val="1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diagonal/>
    </border>
    <border>
      <left style="dotted">
        <color indexed="64"/>
      </left>
      <right/>
      <top/>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right/>
      <top/>
      <bottom style="dotted">
        <color indexed="64"/>
      </bottom>
      <diagonal/>
    </border>
    <border>
      <left/>
      <right/>
      <top style="dotted">
        <color indexed="64"/>
      </top>
      <bottom style="dotted">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0" fontId="30" fillId="0" borderId="0" applyNumberFormat="0" applyFill="0" applyBorder="0" applyAlignment="0" applyProtection="0"/>
  </cellStyleXfs>
  <cellXfs count="188">
    <xf numFmtId="0" fontId="0" fillId="0" borderId="0" xfId="0"/>
    <xf numFmtId="43" fontId="0" fillId="0" borderId="0" xfId="42" applyFont="1"/>
    <xf numFmtId="0" fontId="0" fillId="0" borderId="0" xfId="0" applyAlignment="1">
      <alignment wrapText="1"/>
    </xf>
    <xf numFmtId="0" fontId="0" fillId="34" borderId="10" xfId="0" applyFill="1" applyBorder="1"/>
    <xf numFmtId="0" fontId="0" fillId="34" borderId="11" xfId="0" applyFill="1" applyBorder="1"/>
    <xf numFmtId="43" fontId="0" fillId="34" borderId="11" xfId="42" applyFont="1" applyFill="1" applyBorder="1" applyAlignment="1">
      <alignment wrapText="1"/>
    </xf>
    <xf numFmtId="0" fontId="0" fillId="34" borderId="11" xfId="0" applyFill="1" applyBorder="1" applyAlignment="1">
      <alignment wrapText="1"/>
    </xf>
    <xf numFmtId="164" fontId="0" fillId="0" borderId="0" xfId="0" applyNumberFormat="1"/>
    <xf numFmtId="165" fontId="0" fillId="34" borderId="11" xfId="0" applyNumberFormat="1" applyFill="1" applyBorder="1"/>
    <xf numFmtId="43" fontId="0" fillId="0" borderId="13" xfId="42" applyFont="1" applyFill="1" applyBorder="1"/>
    <xf numFmtId="0" fontId="18" fillId="0" borderId="0" xfId="43" applyFont="1"/>
    <xf numFmtId="14" fontId="0" fillId="0" borderId="0" xfId="0" applyNumberFormat="1"/>
    <xf numFmtId="0" fontId="16" fillId="34" borderId="11" xfId="0" applyFont="1" applyFill="1" applyBorder="1"/>
    <xf numFmtId="164" fontId="33" fillId="0" borderId="0" xfId="6" applyNumberFormat="1" applyFont="1" applyFill="1"/>
    <xf numFmtId="0" fontId="33" fillId="0" borderId="15" xfId="8" quotePrefix="1" applyFont="1" applyFill="1" applyBorder="1"/>
    <xf numFmtId="0" fontId="33" fillId="0" borderId="15" xfId="0" applyFont="1" applyBorder="1"/>
    <xf numFmtId="164" fontId="33" fillId="0" borderId="15" xfId="6" applyNumberFormat="1" applyFont="1" applyFill="1" applyBorder="1"/>
    <xf numFmtId="14" fontId="33" fillId="0" borderId="15" xfId="0" applyNumberFormat="1" applyFont="1" applyBorder="1"/>
    <xf numFmtId="0" fontId="33" fillId="0" borderId="15" xfId="0" applyFont="1" applyBorder="1" applyAlignment="1">
      <alignment wrapText="1"/>
    </xf>
    <xf numFmtId="43" fontId="33" fillId="0" borderId="15" xfId="42" applyFont="1" applyBorder="1"/>
    <xf numFmtId="0" fontId="33" fillId="0" borderId="15" xfId="8" applyFont="1" applyFill="1" applyBorder="1" applyAlignment="1">
      <alignment wrapText="1"/>
    </xf>
    <xf numFmtId="0" fontId="0" fillId="35" borderId="15" xfId="0" applyFill="1" applyBorder="1"/>
    <xf numFmtId="0" fontId="33" fillId="0" borderId="16" xfId="8" applyFont="1" applyFill="1" applyBorder="1"/>
    <xf numFmtId="0" fontId="33" fillId="0" borderId="16" xfId="8" quotePrefix="1" applyFont="1" applyFill="1" applyBorder="1"/>
    <xf numFmtId="43" fontId="33" fillId="0" borderId="15" xfId="42" applyFont="1" applyFill="1" applyBorder="1"/>
    <xf numFmtId="0" fontId="20" fillId="0" borderId="12" xfId="0" applyFont="1" applyFill="1" applyBorder="1"/>
    <xf numFmtId="0" fontId="20" fillId="0" borderId="12" xfId="0" applyFont="1" applyFill="1" applyBorder="1" applyAlignment="1">
      <alignment wrapText="1"/>
    </xf>
    <xf numFmtId="0" fontId="20" fillId="0" borderId="14" xfId="0" applyFont="1" applyFill="1" applyBorder="1"/>
    <xf numFmtId="0" fontId="20" fillId="0" borderId="14" xfId="0" applyFont="1" applyFill="1" applyBorder="1" applyAlignment="1">
      <alignment wrapText="1"/>
    </xf>
    <xf numFmtId="0" fontId="0" fillId="0" borderId="14" xfId="0" quotePrefix="1" applyFill="1" applyBorder="1"/>
    <xf numFmtId="43" fontId="20" fillId="0" borderId="14" xfId="42" applyFont="1" applyFill="1" applyBorder="1"/>
    <xf numFmtId="43" fontId="20" fillId="0" borderId="14" xfId="42" applyFont="1" applyFill="1" applyBorder="1" applyAlignment="1">
      <alignment wrapText="1"/>
    </xf>
    <xf numFmtId="0" fontId="0" fillId="34" borderId="11" xfId="0" applyFont="1" applyFill="1" applyBorder="1"/>
    <xf numFmtId="43" fontId="1" fillId="34" borderId="11" xfId="42" applyFont="1" applyFill="1" applyBorder="1" applyAlignment="1">
      <alignment wrapText="1"/>
    </xf>
    <xf numFmtId="0" fontId="0" fillId="34" borderId="11" xfId="0" applyFont="1" applyFill="1" applyBorder="1" applyAlignment="1">
      <alignment wrapText="1"/>
    </xf>
    <xf numFmtId="165" fontId="0" fillId="34" borderId="11" xfId="0" applyNumberFormat="1" applyFont="1" applyFill="1" applyBorder="1"/>
    <xf numFmtId="0" fontId="0" fillId="34" borderId="10" xfId="0" applyFont="1" applyFill="1" applyBorder="1"/>
    <xf numFmtId="0" fontId="0" fillId="0" borderId="0" xfId="0" applyFont="1"/>
    <xf numFmtId="0" fontId="0" fillId="0" borderId="12" xfId="0" applyFont="1" applyFill="1" applyBorder="1"/>
    <xf numFmtId="43" fontId="1" fillId="0" borderId="12" xfId="42" applyFont="1" applyFill="1" applyBorder="1"/>
    <xf numFmtId="0" fontId="0" fillId="0" borderId="12" xfId="0" applyFont="1" applyFill="1" applyBorder="1" applyAlignment="1">
      <alignment wrapText="1"/>
    </xf>
    <xf numFmtId="0" fontId="0" fillId="0" borderId="12" xfId="0" quotePrefix="1" applyFont="1" applyFill="1" applyBorder="1"/>
    <xf numFmtId="14" fontId="0" fillId="0" borderId="12" xfId="0" applyNumberFormat="1" applyFont="1" applyFill="1" applyBorder="1"/>
    <xf numFmtId="165" fontId="0" fillId="0" borderId="12" xfId="0" applyNumberFormat="1" applyFont="1" applyFill="1" applyBorder="1"/>
    <xf numFmtId="14" fontId="0" fillId="0" borderId="0" xfId="0" applyNumberFormat="1" applyFont="1"/>
    <xf numFmtId="43" fontId="1" fillId="0" borderId="0" xfId="42" applyFont="1"/>
    <xf numFmtId="43" fontId="1" fillId="0" borderId="0" xfId="42" applyFont="1" applyAlignment="1">
      <alignment wrapText="1"/>
    </xf>
    <xf numFmtId="0" fontId="0" fillId="0" borderId="0" xfId="0" applyFont="1" applyAlignment="1">
      <alignment wrapText="1"/>
    </xf>
    <xf numFmtId="164" fontId="0" fillId="0" borderId="0" xfId="0" applyNumberFormat="1" applyFont="1"/>
    <xf numFmtId="164" fontId="0" fillId="0" borderId="0" xfId="0" applyNumberFormat="1" applyFont="1" applyAlignment="1">
      <alignment wrapText="1"/>
    </xf>
    <xf numFmtId="0" fontId="0" fillId="0" borderId="14" xfId="0" applyFont="1" applyFill="1" applyBorder="1"/>
    <xf numFmtId="43" fontId="1" fillId="0" borderId="14" xfId="42" applyFont="1" applyFill="1" applyBorder="1"/>
    <xf numFmtId="0" fontId="0" fillId="0" borderId="14" xfId="0" applyFont="1" applyFill="1" applyBorder="1" applyAlignment="1">
      <alignment wrapText="1"/>
    </xf>
    <xf numFmtId="0" fontId="0" fillId="0" borderId="14" xfId="0" quotePrefix="1" applyFont="1" applyFill="1" applyBorder="1"/>
    <xf numFmtId="14" fontId="0" fillId="0" borderId="14" xfId="0" applyNumberFormat="1" applyFont="1" applyFill="1" applyBorder="1"/>
    <xf numFmtId="165" fontId="0" fillId="0" borderId="14" xfId="0" applyNumberFormat="1" applyFont="1" applyFill="1" applyBorder="1"/>
    <xf numFmtId="43" fontId="1" fillId="0" borderId="14" xfId="42" applyFont="1" applyFill="1" applyBorder="1" applyAlignment="1">
      <alignment wrapText="1"/>
    </xf>
    <xf numFmtId="165" fontId="0" fillId="0" borderId="0" xfId="0" applyNumberFormat="1" applyFont="1"/>
    <xf numFmtId="0" fontId="0" fillId="0" borderId="13" xfId="0" applyFill="1" applyBorder="1" applyAlignment="1">
      <alignment wrapText="1"/>
    </xf>
    <xf numFmtId="0" fontId="0" fillId="0" borderId="13" xfId="0" quotePrefix="1" applyFill="1" applyBorder="1"/>
    <xf numFmtId="14" fontId="0" fillId="0" borderId="13" xfId="0" applyNumberFormat="1" applyFill="1" applyBorder="1" applyAlignment="1">
      <alignment wrapText="1"/>
    </xf>
    <xf numFmtId="43" fontId="0" fillId="0" borderId="13" xfId="42" applyFont="1" applyFill="1" applyBorder="1" applyAlignment="1">
      <alignment wrapText="1"/>
    </xf>
    <xf numFmtId="0" fontId="0" fillId="0" borderId="13" xfId="0" applyFill="1" applyBorder="1"/>
    <xf numFmtId="165" fontId="0" fillId="0" borderId="13" xfId="0" applyNumberFormat="1" applyFill="1" applyBorder="1"/>
    <xf numFmtId="14" fontId="0" fillId="0" borderId="13" xfId="0" applyNumberFormat="1" applyFill="1" applyBorder="1"/>
    <xf numFmtId="0" fontId="0" fillId="0" borderId="0" xfId="0" applyFill="1"/>
    <xf numFmtId="0" fontId="16" fillId="0" borderId="13" xfId="0" applyFont="1" applyFill="1" applyBorder="1" applyAlignment="1">
      <alignment wrapText="1"/>
    </xf>
    <xf numFmtId="0" fontId="20" fillId="0" borderId="13" xfId="0" applyFont="1" applyFill="1" applyBorder="1"/>
    <xf numFmtId="43" fontId="16" fillId="0" borderId="13" xfId="42" applyFont="1" applyFill="1" applyBorder="1"/>
    <xf numFmtId="0" fontId="0" fillId="0" borderId="13" xfId="0" quotePrefix="1" applyFill="1" applyBorder="1" applyAlignment="1">
      <alignment wrapText="1"/>
    </xf>
    <xf numFmtId="0" fontId="20" fillId="0" borderId="13" xfId="0" applyFont="1" applyFill="1" applyBorder="1" applyAlignment="1">
      <alignment wrapText="1"/>
    </xf>
    <xf numFmtId="0" fontId="20" fillId="0" borderId="0" xfId="0" applyFont="1" applyFill="1" applyAlignment="1">
      <alignment wrapText="1"/>
    </xf>
    <xf numFmtId="0" fontId="20" fillId="0" borderId="11" xfId="0" applyFont="1" applyFill="1" applyBorder="1" applyAlignment="1">
      <alignment wrapText="1"/>
    </xf>
    <xf numFmtId="0" fontId="0" fillId="0" borderId="13" xfId="0" quotePrefix="1" applyFill="1" applyBorder="1" applyAlignment="1">
      <alignment horizontal="left"/>
    </xf>
    <xf numFmtId="0" fontId="7" fillId="0" borderId="13" xfId="7" applyFill="1" applyBorder="1" applyAlignment="1">
      <alignment wrapText="1"/>
    </xf>
    <xf numFmtId="0" fontId="0" fillId="0" borderId="10" xfId="0" applyFill="1" applyBorder="1"/>
    <xf numFmtId="0" fontId="0" fillId="0" borderId="15" xfId="0" applyFill="1" applyBorder="1"/>
    <xf numFmtId="0" fontId="0" fillId="0" borderId="15" xfId="0" applyFill="1" applyBorder="1" applyAlignment="1">
      <alignment wrapText="1"/>
    </xf>
    <xf numFmtId="43" fontId="0" fillId="0" borderId="15" xfId="42" applyFont="1" applyFill="1" applyBorder="1"/>
    <xf numFmtId="0" fontId="0" fillId="0" borderId="15" xfId="0" quotePrefix="1" applyFill="1" applyBorder="1"/>
    <xf numFmtId="14" fontId="0" fillId="0" borderId="15" xfId="0" applyNumberFormat="1" applyFill="1" applyBorder="1"/>
    <xf numFmtId="43" fontId="0" fillId="0" borderId="0" xfId="42" applyFont="1" applyFill="1"/>
    <xf numFmtId="0" fontId="0" fillId="0" borderId="0" xfId="0" applyFill="1" applyAlignment="1">
      <alignment wrapText="1"/>
    </xf>
    <xf numFmtId="14" fontId="0" fillId="0" borderId="0" xfId="0" applyNumberFormat="1" applyFill="1"/>
    <xf numFmtId="0" fontId="0" fillId="0" borderId="16" xfId="0" applyFill="1" applyBorder="1"/>
    <xf numFmtId="0" fontId="18" fillId="0" borderId="15" xfId="8" applyFont="1" applyFill="1" applyBorder="1"/>
    <xf numFmtId="43" fontId="18" fillId="0" borderId="15" xfId="8" applyNumberFormat="1" applyFont="1" applyFill="1" applyBorder="1"/>
    <xf numFmtId="164" fontId="18" fillId="0" borderId="15" xfId="8" applyNumberFormat="1" applyFont="1" applyFill="1" applyBorder="1"/>
    <xf numFmtId="165" fontId="18" fillId="0" borderId="15" xfId="8" applyNumberFormat="1" applyFont="1" applyFill="1" applyBorder="1"/>
    <xf numFmtId="14" fontId="18" fillId="0" borderId="15" xfId="8" applyNumberFormat="1" applyFont="1" applyFill="1" applyBorder="1"/>
    <xf numFmtId="0" fontId="18" fillId="0" borderId="15" xfId="8" applyFont="1" applyFill="1" applyBorder="1" applyAlignment="1">
      <alignment wrapText="1"/>
    </xf>
    <xf numFmtId="0" fontId="18" fillId="0" borderId="15" xfId="8" quotePrefix="1" applyFont="1" applyFill="1" applyBorder="1"/>
    <xf numFmtId="0" fontId="18" fillId="0" borderId="15" xfId="0" applyFont="1" applyFill="1" applyBorder="1"/>
    <xf numFmtId="0" fontId="18" fillId="0" borderId="15" xfId="0" applyFont="1" applyFill="1" applyBorder="1" applyAlignment="1">
      <alignment wrapText="1"/>
    </xf>
    <xf numFmtId="43" fontId="18" fillId="0" borderId="15" xfId="42" applyFont="1" applyFill="1" applyBorder="1"/>
    <xf numFmtId="164" fontId="18" fillId="0" borderId="15" xfId="0" applyNumberFormat="1" applyFont="1" applyFill="1" applyBorder="1"/>
    <xf numFmtId="0" fontId="18" fillId="0" borderId="15" xfId="0" quotePrefix="1" applyFont="1" applyFill="1" applyBorder="1"/>
    <xf numFmtId="14" fontId="18" fillId="0" borderId="15" xfId="0" applyNumberFormat="1" applyFont="1" applyFill="1" applyBorder="1"/>
    <xf numFmtId="0" fontId="18" fillId="0" borderId="15" xfId="6" applyFont="1" applyFill="1" applyBorder="1"/>
    <xf numFmtId="0" fontId="18" fillId="0" borderId="15" xfId="6" applyFont="1" applyFill="1" applyBorder="1" applyAlignment="1">
      <alignment wrapText="1"/>
    </xf>
    <xf numFmtId="43" fontId="18" fillId="0" borderId="15" xfId="6" applyNumberFormat="1" applyFont="1" applyFill="1" applyBorder="1"/>
    <xf numFmtId="164" fontId="18" fillId="0" borderId="15" xfId="6" applyNumberFormat="1" applyFont="1" applyFill="1" applyBorder="1"/>
    <xf numFmtId="0" fontId="18" fillId="0" borderId="15" xfId="6" quotePrefix="1" applyFont="1" applyFill="1" applyBorder="1"/>
    <xf numFmtId="14" fontId="18" fillId="0" borderId="15" xfId="6" applyNumberFormat="1" applyFont="1" applyFill="1" applyBorder="1"/>
    <xf numFmtId="0" fontId="18" fillId="0" borderId="0" xfId="0" applyFont="1" applyFill="1"/>
    <xf numFmtId="43" fontId="18" fillId="0" borderId="0" xfId="42" applyFont="1" applyFill="1"/>
    <xf numFmtId="164" fontId="18" fillId="0" borderId="0" xfId="0" applyNumberFormat="1" applyFont="1" applyFill="1"/>
    <xf numFmtId="0" fontId="18" fillId="0" borderId="0" xfId="0" applyFont="1" applyFill="1" applyAlignment="1">
      <alignment wrapText="1"/>
    </xf>
    <xf numFmtId="14" fontId="18" fillId="0" borderId="0" xfId="0" applyNumberFormat="1" applyFont="1" applyFill="1"/>
    <xf numFmtId="0" fontId="18" fillId="0" borderId="16" xfId="0" applyFont="1" applyFill="1" applyBorder="1"/>
    <xf numFmtId="0" fontId="18" fillId="0" borderId="0" xfId="6" applyFont="1" applyFill="1"/>
    <xf numFmtId="43" fontId="18" fillId="0" borderId="0" xfId="6" applyNumberFormat="1" applyFont="1" applyFill="1"/>
    <xf numFmtId="164" fontId="18" fillId="0" borderId="0" xfId="6" applyNumberFormat="1" applyFont="1" applyFill="1"/>
    <xf numFmtId="0" fontId="18" fillId="0" borderId="0" xfId="6" applyFont="1" applyFill="1" applyAlignment="1">
      <alignment wrapText="1"/>
    </xf>
    <xf numFmtId="14" fontId="18" fillId="0" borderId="0" xfId="6" applyNumberFormat="1" applyFont="1" applyFill="1"/>
    <xf numFmtId="0" fontId="18" fillId="0" borderId="16" xfId="6" applyFont="1" applyFill="1" applyBorder="1"/>
    <xf numFmtId="0" fontId="18" fillId="0" borderId="0" xfId="6" quotePrefix="1" applyFont="1" applyFill="1"/>
    <xf numFmtId="0" fontId="18" fillId="0" borderId="16" xfId="6" applyFont="1" applyFill="1" applyBorder="1" applyAlignment="1">
      <alignment horizontal="left" wrapText="1"/>
    </xf>
    <xf numFmtId="0" fontId="18" fillId="0" borderId="16" xfId="6" applyFont="1" applyFill="1" applyBorder="1" applyAlignment="1">
      <alignment wrapText="1"/>
    </xf>
    <xf numFmtId="43" fontId="18" fillId="0" borderId="0" xfId="6" applyNumberFormat="1" applyFont="1" applyFill="1" applyBorder="1"/>
    <xf numFmtId="0" fontId="18" fillId="0" borderId="13" xfId="6" applyFont="1" applyFill="1" applyBorder="1" applyAlignment="1">
      <alignment wrapText="1"/>
    </xf>
    <xf numFmtId="0" fontId="18" fillId="0" borderId="13" xfId="6" quotePrefix="1" applyFont="1" applyFill="1" applyBorder="1"/>
    <xf numFmtId="0" fontId="0" fillId="0" borderId="15" xfId="0" applyFont="1" applyBorder="1"/>
    <xf numFmtId="0" fontId="0" fillId="0" borderId="16" xfId="0" applyFont="1" applyBorder="1"/>
    <xf numFmtId="0" fontId="0" fillId="33" borderId="16" xfId="0" applyFont="1" applyFill="1" applyBorder="1"/>
    <xf numFmtId="0" fontId="0" fillId="0" borderId="17" xfId="0" applyFont="1" applyBorder="1"/>
    <xf numFmtId="0" fontId="6" fillId="2" borderId="17" xfId="6" applyFont="1" applyBorder="1"/>
    <xf numFmtId="0" fontId="6" fillId="2" borderId="0" xfId="6" applyFont="1" applyBorder="1"/>
    <xf numFmtId="0" fontId="6" fillId="2" borderId="0" xfId="6" applyFont="1"/>
    <xf numFmtId="0" fontId="33" fillId="0" borderId="15" xfId="0" applyFont="1" applyFill="1" applyBorder="1"/>
    <xf numFmtId="0" fontId="33" fillId="0" borderId="18" xfId="0" applyFont="1" applyFill="1" applyBorder="1"/>
    <xf numFmtId="0" fontId="33" fillId="0" borderId="15" xfId="6" applyFont="1" applyFill="1" applyBorder="1" applyAlignment="1">
      <alignment wrapText="1"/>
    </xf>
    <xf numFmtId="0" fontId="33" fillId="0" borderId="15" xfId="6" quotePrefix="1" applyFont="1" applyFill="1" applyBorder="1"/>
    <xf numFmtId="14" fontId="33" fillId="0" borderId="15" xfId="0" applyNumberFormat="1" applyFont="1" applyFill="1" applyBorder="1"/>
    <xf numFmtId="0" fontId="33" fillId="0" borderId="15" xfId="0" applyFont="1" applyFill="1" applyBorder="1" applyAlignment="1">
      <alignment wrapText="1"/>
    </xf>
    <xf numFmtId="14" fontId="33" fillId="0" borderId="0" xfId="0" applyNumberFormat="1" applyFont="1" applyFill="1"/>
    <xf numFmtId="0" fontId="33" fillId="0" borderId="0" xfId="0" applyFont="1" applyFill="1" applyAlignment="1">
      <alignment wrapText="1"/>
    </xf>
    <xf numFmtId="0" fontId="33" fillId="0" borderId="19" xfId="8" applyFont="1" applyFill="1" applyBorder="1" applyAlignment="1">
      <alignment wrapText="1"/>
    </xf>
    <xf numFmtId="0" fontId="0" fillId="0" borderId="0" xfId="0" quotePrefix="1" applyFill="1"/>
    <xf numFmtId="0" fontId="29" fillId="0" borderId="15" xfId="0" applyFont="1" applyFill="1" applyBorder="1" applyAlignment="1">
      <alignment wrapText="1"/>
    </xf>
    <xf numFmtId="0" fontId="33" fillId="0" borderId="0" xfId="8" applyFont="1" applyFill="1" applyBorder="1"/>
    <xf numFmtId="0" fontId="18" fillId="0" borderId="18" xfId="0" applyFont="1" applyFill="1" applyBorder="1"/>
    <xf numFmtId="0" fontId="20" fillId="0" borderId="15" xfId="0" applyFont="1" applyFill="1" applyBorder="1" applyAlignment="1">
      <alignment wrapText="1"/>
    </xf>
    <xf numFmtId="0" fontId="35" fillId="0" borderId="0" xfId="0" applyFont="1" applyFill="1"/>
    <xf numFmtId="0" fontId="36" fillId="0" borderId="0" xfId="0" applyFont="1" applyFill="1"/>
    <xf numFmtId="0" fontId="38" fillId="0" borderId="0" xfId="0" applyFont="1" applyFill="1"/>
    <xf numFmtId="0" fontId="40" fillId="0" borderId="0" xfId="0" applyFont="1" applyFill="1"/>
    <xf numFmtId="0" fontId="41" fillId="0" borderId="15" xfId="0" applyFont="1" applyFill="1" applyBorder="1" applyAlignment="1">
      <alignment wrapText="1"/>
    </xf>
    <xf numFmtId="164" fontId="33" fillId="0" borderId="20" xfId="6" applyNumberFormat="1" applyFont="1" applyFill="1" applyBorder="1"/>
    <xf numFmtId="0" fontId="33" fillId="0" borderId="20" xfId="8" applyFont="1" applyFill="1" applyBorder="1" applyAlignment="1">
      <alignment wrapText="1"/>
    </xf>
    <xf numFmtId="0" fontId="33" fillId="0" borderId="20" xfId="8" quotePrefix="1" applyFont="1" applyFill="1" applyBorder="1"/>
    <xf numFmtId="14" fontId="33" fillId="0" borderId="20" xfId="0" applyNumberFormat="1" applyFont="1" applyFill="1" applyBorder="1"/>
    <xf numFmtId="0" fontId="33" fillId="0" borderId="20" xfId="0" applyFont="1" applyFill="1" applyBorder="1"/>
    <xf numFmtId="0" fontId="31" fillId="0" borderId="15" xfId="0" applyFont="1" applyFill="1" applyBorder="1" applyAlignment="1">
      <alignment wrapText="1"/>
    </xf>
    <xf numFmtId="43" fontId="33" fillId="0" borderId="19" xfId="42" applyFont="1" applyFill="1" applyBorder="1"/>
    <xf numFmtId="164" fontId="33" fillId="0" borderId="19" xfId="6" applyNumberFormat="1" applyFont="1" applyFill="1" applyBorder="1"/>
    <xf numFmtId="0" fontId="33" fillId="0" borderId="19" xfId="6" applyFont="1" applyFill="1" applyBorder="1" applyAlignment="1">
      <alignment wrapText="1"/>
    </xf>
    <xf numFmtId="0" fontId="33" fillId="0" borderId="19" xfId="6" quotePrefix="1" applyFont="1" applyFill="1" applyBorder="1"/>
    <xf numFmtId="0" fontId="38" fillId="0" borderId="18" xfId="0" applyFont="1" applyFill="1" applyBorder="1"/>
    <xf numFmtId="43" fontId="33" fillId="0" borderId="20" xfId="42" applyFont="1" applyFill="1" applyBorder="1"/>
    <xf numFmtId="0" fontId="33" fillId="0" borderId="20" xfId="6" quotePrefix="1" applyFont="1" applyFill="1" applyBorder="1"/>
    <xf numFmtId="0" fontId="29" fillId="0" borderId="0" xfId="0" applyFont="1" applyFill="1"/>
    <xf numFmtId="0" fontId="40" fillId="0" borderId="15" xfId="0" applyFont="1" applyFill="1" applyBorder="1"/>
    <xf numFmtId="0" fontId="38" fillId="0" borderId="15" xfId="0" applyFont="1" applyFill="1" applyBorder="1"/>
    <xf numFmtId="0" fontId="45" fillId="0" borderId="15" xfId="0" applyFont="1" applyFill="1" applyBorder="1" applyAlignment="1">
      <alignment wrapText="1"/>
    </xf>
    <xf numFmtId="0" fontId="38" fillId="0" borderId="17" xfId="0" applyFont="1" applyFill="1" applyBorder="1"/>
    <xf numFmtId="0" fontId="29" fillId="0" borderId="0" xfId="0" applyFont="1" applyFill="1" applyAlignment="1">
      <alignment wrapText="1"/>
    </xf>
    <xf numFmtId="43" fontId="0" fillId="0" borderId="16" xfId="42" applyFont="1" applyFill="1" applyBorder="1"/>
    <xf numFmtId="43" fontId="0" fillId="0" borderId="0" xfId="42" applyFont="1" applyFill="1" applyBorder="1"/>
    <xf numFmtId="0" fontId="0" fillId="0" borderId="16" xfId="0" quotePrefix="1" applyFill="1" applyBorder="1"/>
    <xf numFmtId="0" fontId="40" fillId="0" borderId="21" xfId="0" applyFont="1" applyFill="1" applyBorder="1"/>
    <xf numFmtId="0" fontId="29" fillId="0" borderId="22" xfId="0" applyFont="1" applyFill="1" applyBorder="1" applyAlignment="1">
      <alignment wrapText="1"/>
    </xf>
    <xf numFmtId="43" fontId="0" fillId="0" borderId="20" xfId="42" applyFont="1" applyFill="1" applyBorder="1"/>
    <xf numFmtId="43" fontId="0" fillId="0" borderId="22" xfId="42" applyFont="1" applyFill="1" applyBorder="1"/>
    <xf numFmtId="0" fontId="0" fillId="0" borderId="22" xfId="0" applyFill="1" applyBorder="1" applyAlignment="1">
      <alignment wrapText="1"/>
    </xf>
    <xf numFmtId="0" fontId="0" fillId="0" borderId="20" xfId="0" quotePrefix="1" applyFill="1" applyBorder="1"/>
    <xf numFmtId="14" fontId="0" fillId="0" borderId="22" xfId="0" applyNumberFormat="1" applyFill="1" applyBorder="1"/>
    <xf numFmtId="0" fontId="0" fillId="0" borderId="22" xfId="0" applyFill="1" applyBorder="1"/>
    <xf numFmtId="0" fontId="40" fillId="0" borderId="18" xfId="0" applyFont="1" applyFill="1" applyBorder="1"/>
    <xf numFmtId="0" fontId="29" fillId="0" borderId="23" xfId="0" applyFont="1" applyFill="1" applyBorder="1" applyAlignment="1">
      <alignment wrapText="1"/>
    </xf>
    <xf numFmtId="43" fontId="0" fillId="0" borderId="23" xfId="42" applyFont="1" applyFill="1" applyBorder="1"/>
    <xf numFmtId="0" fontId="0" fillId="0" borderId="23" xfId="0" applyFill="1" applyBorder="1" applyAlignment="1">
      <alignment wrapText="1"/>
    </xf>
    <xf numFmtId="14" fontId="0" fillId="0" borderId="23" xfId="0" applyNumberFormat="1" applyFill="1" applyBorder="1"/>
    <xf numFmtId="0" fontId="0" fillId="0" borderId="23" xfId="0" applyFill="1" applyBorder="1"/>
    <xf numFmtId="0" fontId="38" fillId="0" borderId="21" xfId="0" applyFont="1" applyFill="1" applyBorder="1"/>
    <xf numFmtId="0" fontId="0" fillId="0" borderId="20" xfId="0" applyFill="1" applyBorder="1"/>
    <xf numFmtId="14" fontId="0" fillId="0" borderId="20" xfId="0" applyNumberFormat="1" applyFill="1" applyBorder="1"/>
    <xf numFmtId="0" fontId="38" fillId="0" borderId="22" xfId="0" applyFont="1" applyFill="1" applyBorder="1"/>
  </cellXfs>
  <cellStyles count="44">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3"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Migliaia" xfId="42" builtinId="3"/>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colors>
    <mruColors>
      <color rgb="FFFFFF99"/>
      <color rgb="FFFEFED8"/>
      <color rgb="FFFFCCFF"/>
      <color rgb="FFFFCCCC"/>
      <color rgb="FF94EEFA"/>
      <color rgb="FF57E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hop.forumsports.it/" TargetMode="External"/><Relationship Id="rId1" Type="http://schemas.openxmlformats.org/officeDocument/2006/relationships/hyperlink" Target="https://shop.forumsports.i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normattiva.it/uri-res/N2Ls?urn:nir:stato:decreto:2001-03-30;165~art7!vig"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normattiva.it/uri-res/N2Ls?urn:nir:stato:decreto:2001-03-30;165~art7!vi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CADBE-3525-4B2A-9845-C73C5C3D895A}">
  <dimension ref="A1:Q133"/>
  <sheetViews>
    <sheetView tabSelected="1" topLeftCell="B8" workbookViewId="0">
      <selection activeCell="P13" sqref="P13:P86"/>
    </sheetView>
  </sheetViews>
  <sheetFormatPr defaultRowHeight="15" x14ac:dyDescent="0.25"/>
  <cols>
    <col min="3" max="3" width="17.42578125" customWidth="1"/>
    <col min="4" max="4" width="53" customWidth="1"/>
    <col min="5" max="5" width="13.7109375" customWidth="1"/>
    <col min="6" max="6" width="11.7109375" customWidth="1"/>
    <col min="7" max="7" width="19" customWidth="1"/>
    <col min="8" max="8" width="21.140625" customWidth="1"/>
    <col min="9" max="9" width="15.85546875" customWidth="1"/>
    <col min="10" max="10" width="13.85546875" customWidth="1"/>
    <col min="11" max="11" width="17.5703125" customWidth="1"/>
    <col min="12" max="12" width="15.28515625" customWidth="1"/>
    <col min="13" max="13" width="12.5703125" customWidth="1"/>
    <col min="15" max="15" width="10.7109375" bestFit="1" customWidth="1"/>
    <col min="16" max="16" width="15.7109375" customWidth="1"/>
  </cols>
  <sheetData>
    <row r="1" spans="1:17" ht="52.5" customHeight="1" x14ac:dyDescent="0.25">
      <c r="A1" s="4" t="s">
        <v>1</v>
      </c>
      <c r="B1" s="4" t="s">
        <v>106</v>
      </c>
      <c r="C1" s="12" t="s">
        <v>0</v>
      </c>
      <c r="D1" s="4" t="s">
        <v>2</v>
      </c>
      <c r="E1" s="5" t="s">
        <v>100</v>
      </c>
      <c r="F1" s="5" t="s">
        <v>101</v>
      </c>
      <c r="G1" s="6" t="s">
        <v>102</v>
      </c>
      <c r="H1" s="4" t="s">
        <v>13</v>
      </c>
      <c r="I1" s="4" t="s">
        <v>14</v>
      </c>
      <c r="J1" s="4" t="s">
        <v>359</v>
      </c>
      <c r="K1" s="6" t="s">
        <v>104</v>
      </c>
      <c r="L1" s="6" t="s">
        <v>140</v>
      </c>
      <c r="M1" s="6" t="s">
        <v>109</v>
      </c>
      <c r="N1" s="4" t="s">
        <v>110</v>
      </c>
      <c r="O1" s="8" t="s">
        <v>105</v>
      </c>
      <c r="P1" s="3" t="s">
        <v>1250</v>
      </c>
      <c r="Q1" t="s">
        <v>159</v>
      </c>
    </row>
    <row r="2" spans="1:17" ht="30" x14ac:dyDescent="0.25">
      <c r="A2" s="21">
        <v>2026</v>
      </c>
      <c r="B2" s="76">
        <v>1</v>
      </c>
      <c r="C2" s="77" t="s">
        <v>1251</v>
      </c>
      <c r="D2" s="77" t="s">
        <v>1249</v>
      </c>
      <c r="E2" s="78">
        <v>2248.96</v>
      </c>
      <c r="F2" s="78">
        <f>E2+(E2*22%)</f>
        <v>2743.7312000000002</v>
      </c>
      <c r="G2" s="77" t="s">
        <v>49</v>
      </c>
      <c r="H2" s="79" t="s">
        <v>48</v>
      </c>
      <c r="I2" s="79" t="s">
        <v>48</v>
      </c>
      <c r="J2" s="80">
        <v>46024</v>
      </c>
      <c r="K2" s="76" t="s">
        <v>643</v>
      </c>
      <c r="L2" s="76"/>
      <c r="M2" s="76" t="s">
        <v>772</v>
      </c>
      <c r="N2" s="76">
        <v>1</v>
      </c>
      <c r="O2" s="80">
        <v>46024</v>
      </c>
      <c r="P2" s="76"/>
    </row>
    <row r="3" spans="1:17" ht="60" x14ac:dyDescent="0.25">
      <c r="A3" s="21">
        <v>2026</v>
      </c>
      <c r="B3" s="76">
        <v>2</v>
      </c>
      <c r="C3" s="77" t="s">
        <v>1256</v>
      </c>
      <c r="D3" s="77" t="s">
        <v>1252</v>
      </c>
      <c r="E3" s="78">
        <v>307.37</v>
      </c>
      <c r="F3" s="78">
        <f t="shared" ref="F3:F66" si="0">E3+(E3*22%)</f>
        <v>374.9914</v>
      </c>
      <c r="G3" s="77" t="s">
        <v>1254</v>
      </c>
      <c r="H3" s="79" t="s">
        <v>1253</v>
      </c>
      <c r="I3" s="79" t="s">
        <v>1253</v>
      </c>
      <c r="J3" s="80">
        <v>46029</v>
      </c>
      <c r="K3" s="76" t="s">
        <v>1255</v>
      </c>
      <c r="L3" s="76" t="s">
        <v>999</v>
      </c>
      <c r="M3" s="76" t="s">
        <v>772</v>
      </c>
      <c r="N3" s="76">
        <v>34</v>
      </c>
      <c r="O3" s="80">
        <v>46022</v>
      </c>
      <c r="P3" s="77"/>
    </row>
    <row r="4" spans="1:17" ht="105" x14ac:dyDescent="0.25">
      <c r="A4" s="21">
        <v>2026</v>
      </c>
      <c r="B4" s="76">
        <v>3</v>
      </c>
      <c r="C4" s="162" t="s">
        <v>1258</v>
      </c>
      <c r="D4" s="77" t="s">
        <v>1257</v>
      </c>
      <c r="E4" s="78">
        <v>2712</v>
      </c>
      <c r="F4" s="78">
        <f t="shared" si="0"/>
        <v>3308.64</v>
      </c>
      <c r="G4" s="77" t="s">
        <v>824</v>
      </c>
      <c r="H4" s="79" t="s">
        <v>825</v>
      </c>
      <c r="I4" s="79" t="s">
        <v>825</v>
      </c>
      <c r="J4" s="80">
        <v>46030</v>
      </c>
      <c r="K4" s="76" t="s">
        <v>643</v>
      </c>
      <c r="L4" s="76"/>
      <c r="M4" s="76" t="s">
        <v>772</v>
      </c>
      <c r="N4" s="76">
        <v>4</v>
      </c>
      <c r="O4" s="80">
        <v>46030</v>
      </c>
      <c r="P4" s="76"/>
    </row>
    <row r="5" spans="1:17" ht="72" x14ac:dyDescent="0.25">
      <c r="A5" s="21">
        <v>2026</v>
      </c>
      <c r="B5" s="76">
        <v>4</v>
      </c>
      <c r="C5" s="162" t="s">
        <v>1261</v>
      </c>
      <c r="D5" s="153" t="s">
        <v>1259</v>
      </c>
      <c r="E5" s="78">
        <v>30476.19</v>
      </c>
      <c r="F5" s="78">
        <f>E5+(E5*5%)</f>
        <v>31999.999499999998</v>
      </c>
      <c r="G5" s="77" t="s">
        <v>378</v>
      </c>
      <c r="H5" s="79" t="s">
        <v>384</v>
      </c>
      <c r="I5" s="79" t="s">
        <v>384</v>
      </c>
      <c r="J5" s="80">
        <v>46035</v>
      </c>
      <c r="K5" s="76" t="s">
        <v>228</v>
      </c>
      <c r="L5" s="76"/>
      <c r="M5" s="76" t="s">
        <v>790</v>
      </c>
      <c r="N5" s="76">
        <v>3</v>
      </c>
      <c r="O5" s="80">
        <v>46035</v>
      </c>
      <c r="P5" s="76"/>
    </row>
    <row r="6" spans="1:17" ht="72" x14ac:dyDescent="0.25">
      <c r="A6" s="21">
        <v>2026</v>
      </c>
      <c r="B6" s="76">
        <v>5</v>
      </c>
      <c r="C6" s="163" t="s">
        <v>1262</v>
      </c>
      <c r="D6" s="164" t="s">
        <v>1260</v>
      </c>
      <c r="E6" s="78">
        <v>71428.570000000007</v>
      </c>
      <c r="F6" s="78">
        <f t="shared" ref="F6:F8" si="1">E6+(E6*5%)</f>
        <v>74999.998500000002</v>
      </c>
      <c r="G6" s="77" t="s">
        <v>625</v>
      </c>
      <c r="H6" s="79" t="s">
        <v>169</v>
      </c>
      <c r="I6" s="79" t="s">
        <v>169</v>
      </c>
      <c r="J6" s="80">
        <v>46035</v>
      </c>
      <c r="K6" s="76" t="s">
        <v>228</v>
      </c>
      <c r="L6" s="76"/>
      <c r="M6" s="76" t="s">
        <v>790</v>
      </c>
      <c r="N6" s="76">
        <v>3</v>
      </c>
      <c r="O6" s="80">
        <v>46035</v>
      </c>
      <c r="P6" s="76"/>
    </row>
    <row r="7" spans="1:17" ht="72" x14ac:dyDescent="0.25">
      <c r="A7" s="21">
        <v>2026</v>
      </c>
      <c r="B7" s="76">
        <v>6</v>
      </c>
      <c r="C7" s="163" t="s">
        <v>1263</v>
      </c>
      <c r="D7" s="164" t="s">
        <v>1260</v>
      </c>
      <c r="E7" s="78">
        <v>59047.61</v>
      </c>
      <c r="F7" s="78">
        <f t="shared" si="1"/>
        <v>61999.9905</v>
      </c>
      <c r="G7" s="77" t="s">
        <v>378</v>
      </c>
      <c r="H7" s="79" t="s">
        <v>384</v>
      </c>
      <c r="I7" s="79" t="s">
        <v>384</v>
      </c>
      <c r="J7" s="80">
        <v>46035</v>
      </c>
      <c r="K7" s="76" t="s">
        <v>228</v>
      </c>
      <c r="L7" s="76"/>
      <c r="M7" s="76" t="s">
        <v>790</v>
      </c>
      <c r="N7" s="76">
        <v>3</v>
      </c>
      <c r="O7" s="80">
        <v>46035</v>
      </c>
      <c r="P7" s="76"/>
    </row>
    <row r="8" spans="1:17" ht="72" x14ac:dyDescent="0.25">
      <c r="A8" s="21">
        <v>2026</v>
      </c>
      <c r="B8" s="76">
        <v>7</v>
      </c>
      <c r="C8" s="163" t="s">
        <v>1264</v>
      </c>
      <c r="D8" s="164" t="s">
        <v>1260</v>
      </c>
      <c r="E8" s="78">
        <v>25714.28</v>
      </c>
      <c r="F8" s="78">
        <f t="shared" si="1"/>
        <v>26999.993999999999</v>
      </c>
      <c r="G8" s="77" t="s">
        <v>380</v>
      </c>
      <c r="H8" s="79" t="s">
        <v>385</v>
      </c>
      <c r="I8" s="79" t="s">
        <v>385</v>
      </c>
      <c r="J8" s="80">
        <v>46035</v>
      </c>
      <c r="K8" s="76" t="s">
        <v>228</v>
      </c>
      <c r="L8" s="76"/>
      <c r="M8" s="76" t="s">
        <v>790</v>
      </c>
      <c r="N8" s="76">
        <v>3</v>
      </c>
      <c r="O8" s="80">
        <v>46035</v>
      </c>
      <c r="P8" s="76"/>
    </row>
    <row r="9" spans="1:17" ht="43.5" x14ac:dyDescent="0.25">
      <c r="A9" s="21">
        <v>2026</v>
      </c>
      <c r="B9" s="76">
        <v>8</v>
      </c>
      <c r="C9" s="162" t="s">
        <v>1266</v>
      </c>
      <c r="D9" s="139" t="s">
        <v>1265</v>
      </c>
      <c r="E9" s="78">
        <v>1000</v>
      </c>
      <c r="F9" s="78">
        <f t="shared" si="0"/>
        <v>1220</v>
      </c>
      <c r="G9" s="20" t="s">
        <v>34</v>
      </c>
      <c r="H9" s="14" t="s">
        <v>157</v>
      </c>
      <c r="I9" s="14" t="s">
        <v>157</v>
      </c>
      <c r="J9" s="80">
        <v>46036</v>
      </c>
      <c r="K9" s="76" t="s">
        <v>643</v>
      </c>
      <c r="L9" s="76"/>
      <c r="M9" s="76" t="s">
        <v>772</v>
      </c>
      <c r="N9" s="76">
        <v>7</v>
      </c>
      <c r="O9" s="80">
        <v>46036</v>
      </c>
      <c r="P9" s="76"/>
    </row>
    <row r="10" spans="1:17" ht="30" x14ac:dyDescent="0.25">
      <c r="A10" s="21">
        <v>2026</v>
      </c>
      <c r="B10" s="76">
        <v>9</v>
      </c>
      <c r="C10" s="162" t="s">
        <v>1268</v>
      </c>
      <c r="D10" s="139" t="s">
        <v>1192</v>
      </c>
      <c r="E10" s="78">
        <v>18000</v>
      </c>
      <c r="F10" s="78">
        <v>18000</v>
      </c>
      <c r="G10" s="20" t="s">
        <v>803</v>
      </c>
      <c r="H10" s="14" t="s">
        <v>804</v>
      </c>
      <c r="I10" s="14" t="s">
        <v>804</v>
      </c>
      <c r="J10" s="80">
        <v>46041</v>
      </c>
      <c r="K10" s="76" t="s">
        <v>228</v>
      </c>
      <c r="L10" s="76"/>
      <c r="M10" s="76" t="s">
        <v>790</v>
      </c>
      <c r="N10" s="76">
        <v>6</v>
      </c>
      <c r="O10" s="80">
        <v>46041</v>
      </c>
      <c r="P10" s="76"/>
    </row>
    <row r="11" spans="1:17" ht="30" x14ac:dyDescent="0.25">
      <c r="A11" s="21">
        <v>2026</v>
      </c>
      <c r="B11" s="76">
        <v>10</v>
      </c>
      <c r="C11" s="162" t="s">
        <v>1269</v>
      </c>
      <c r="D11" s="139" t="s">
        <v>1267</v>
      </c>
      <c r="E11" s="78">
        <v>16190.47</v>
      </c>
      <c r="F11" s="78">
        <f>E11+(E11*5%)</f>
        <v>16999.9935</v>
      </c>
      <c r="G11" s="20" t="s">
        <v>1172</v>
      </c>
      <c r="H11" s="14" t="s">
        <v>366</v>
      </c>
      <c r="I11" s="14" t="s">
        <v>366</v>
      </c>
      <c r="J11" s="80">
        <v>46041</v>
      </c>
      <c r="K11" s="76" t="s">
        <v>228</v>
      </c>
      <c r="L11" s="76"/>
      <c r="M11" s="76" t="s">
        <v>790</v>
      </c>
      <c r="N11" s="76">
        <v>6</v>
      </c>
      <c r="O11" s="80">
        <v>46041</v>
      </c>
      <c r="P11" s="76"/>
    </row>
    <row r="12" spans="1:17" ht="57.75" x14ac:dyDescent="0.25">
      <c r="A12" s="21">
        <v>2026</v>
      </c>
      <c r="B12" s="76">
        <v>11</v>
      </c>
      <c r="C12" s="162" t="s">
        <v>1271</v>
      </c>
      <c r="D12" s="153" t="s">
        <v>1270</v>
      </c>
      <c r="E12" s="78">
        <v>13140</v>
      </c>
      <c r="F12" s="78">
        <f>E12+(E12*5%)</f>
        <v>13797</v>
      </c>
      <c r="G12" s="77" t="s">
        <v>378</v>
      </c>
      <c r="H12" s="79" t="s">
        <v>384</v>
      </c>
      <c r="I12" s="79" t="s">
        <v>384</v>
      </c>
      <c r="J12" s="80">
        <v>46041</v>
      </c>
      <c r="K12" s="76" t="s">
        <v>228</v>
      </c>
      <c r="L12" s="76"/>
      <c r="M12" s="76" t="s">
        <v>790</v>
      </c>
      <c r="N12" s="76">
        <v>7</v>
      </c>
      <c r="O12" s="80">
        <v>46041</v>
      </c>
      <c r="P12" s="76"/>
    </row>
    <row r="13" spans="1:17" ht="57.75" x14ac:dyDescent="0.25">
      <c r="A13" s="21">
        <v>2026</v>
      </c>
      <c r="B13" s="76">
        <v>12</v>
      </c>
      <c r="C13" s="162" t="s">
        <v>1273</v>
      </c>
      <c r="D13" s="139" t="s">
        <v>1272</v>
      </c>
      <c r="E13" s="78">
        <v>34285.75</v>
      </c>
      <c r="F13" s="78">
        <f>E13+(E13*5%)</f>
        <v>36000.037499999999</v>
      </c>
      <c r="G13" s="20" t="s">
        <v>1172</v>
      </c>
      <c r="H13" s="14" t="s">
        <v>366</v>
      </c>
      <c r="I13" s="14" t="s">
        <v>366</v>
      </c>
      <c r="J13" s="80">
        <v>46041</v>
      </c>
      <c r="K13" s="76" t="s">
        <v>228</v>
      </c>
      <c r="L13" s="76"/>
      <c r="M13" s="76" t="s">
        <v>790</v>
      </c>
      <c r="N13" s="76">
        <v>1</v>
      </c>
      <c r="O13" s="80">
        <v>46034</v>
      </c>
      <c r="P13" s="76"/>
    </row>
    <row r="14" spans="1:17" ht="29.25" x14ac:dyDescent="0.25">
      <c r="A14" s="21">
        <v>2026</v>
      </c>
      <c r="B14" s="76">
        <v>13</v>
      </c>
      <c r="C14" s="162" t="s">
        <v>1276</v>
      </c>
      <c r="D14" s="139" t="s">
        <v>1274</v>
      </c>
      <c r="E14" s="78">
        <v>845</v>
      </c>
      <c r="F14" s="78">
        <v>845</v>
      </c>
      <c r="G14" s="20" t="s">
        <v>1275</v>
      </c>
      <c r="H14" s="14" t="s">
        <v>56</v>
      </c>
      <c r="I14" s="14" t="s">
        <v>56</v>
      </c>
      <c r="J14" s="80">
        <v>46052</v>
      </c>
      <c r="K14" s="76" t="s">
        <v>643</v>
      </c>
      <c r="L14" s="76"/>
      <c r="M14" s="76" t="s">
        <v>772</v>
      </c>
      <c r="N14" s="76">
        <v>12</v>
      </c>
      <c r="O14" s="80">
        <v>46052</v>
      </c>
      <c r="P14" s="77"/>
    </row>
    <row r="15" spans="1:17" ht="57.75" x14ac:dyDescent="0.25">
      <c r="A15" s="21">
        <v>2026</v>
      </c>
      <c r="B15" s="76">
        <v>14</v>
      </c>
      <c r="C15" s="162" t="s">
        <v>1277</v>
      </c>
      <c r="D15" s="139" t="s">
        <v>1291</v>
      </c>
      <c r="E15" s="78">
        <v>1216.08</v>
      </c>
      <c r="F15" s="78">
        <f t="shared" si="0"/>
        <v>1483.6176</v>
      </c>
      <c r="G15" s="20" t="s">
        <v>78</v>
      </c>
      <c r="H15" s="14" t="s">
        <v>1005</v>
      </c>
      <c r="I15" s="14" t="s">
        <v>407</v>
      </c>
      <c r="J15" s="80">
        <v>46055</v>
      </c>
      <c r="K15" s="76" t="s">
        <v>643</v>
      </c>
      <c r="L15" s="76"/>
      <c r="M15" s="76" t="s">
        <v>772</v>
      </c>
      <c r="N15" s="76">
        <v>13</v>
      </c>
      <c r="O15" s="80">
        <v>46055</v>
      </c>
      <c r="P15" s="76"/>
    </row>
    <row r="16" spans="1:17" ht="43.5" x14ac:dyDescent="0.25">
      <c r="A16" s="21">
        <v>2026</v>
      </c>
      <c r="B16" s="76">
        <v>15</v>
      </c>
      <c r="C16" s="162" t="s">
        <v>1279</v>
      </c>
      <c r="D16" s="139" t="s">
        <v>1278</v>
      </c>
      <c r="E16" s="78">
        <v>1540</v>
      </c>
      <c r="F16" s="78">
        <f t="shared" si="0"/>
        <v>1878.8</v>
      </c>
      <c r="G16" s="20" t="s">
        <v>637</v>
      </c>
      <c r="H16" s="14" t="s">
        <v>28</v>
      </c>
      <c r="I16" s="14" t="s">
        <v>28</v>
      </c>
      <c r="J16" s="80">
        <v>46055</v>
      </c>
      <c r="K16" s="76" t="s">
        <v>643</v>
      </c>
      <c r="L16" s="76"/>
      <c r="M16" s="76" t="s">
        <v>772</v>
      </c>
      <c r="N16" s="76">
        <v>14</v>
      </c>
      <c r="O16" s="80">
        <v>46055</v>
      </c>
      <c r="P16" s="76"/>
    </row>
    <row r="17" spans="1:16" ht="43.5" x14ac:dyDescent="0.25">
      <c r="A17" s="21">
        <v>2026</v>
      </c>
      <c r="B17" s="76">
        <v>16</v>
      </c>
      <c r="C17" s="162" t="s">
        <v>1281</v>
      </c>
      <c r="D17" s="139" t="s">
        <v>1280</v>
      </c>
      <c r="E17" s="78">
        <v>3464.8</v>
      </c>
      <c r="F17" s="78">
        <f t="shared" si="0"/>
        <v>4227.0560000000005</v>
      </c>
      <c r="G17" s="20" t="s">
        <v>134</v>
      </c>
      <c r="H17" s="79" t="s">
        <v>161</v>
      </c>
      <c r="I17" s="79" t="s">
        <v>161</v>
      </c>
      <c r="J17" s="80">
        <v>46056</v>
      </c>
      <c r="K17" s="76" t="s">
        <v>228</v>
      </c>
      <c r="L17" s="76"/>
      <c r="M17" s="76" t="s">
        <v>790</v>
      </c>
      <c r="N17" s="76">
        <v>8</v>
      </c>
      <c r="O17" s="80">
        <v>46048</v>
      </c>
      <c r="P17" s="76"/>
    </row>
    <row r="18" spans="1:16" ht="43.5" x14ac:dyDescent="0.25">
      <c r="A18" s="21">
        <v>2026</v>
      </c>
      <c r="B18" s="76">
        <v>17</v>
      </c>
      <c r="C18" s="162" t="s">
        <v>1282</v>
      </c>
      <c r="D18" s="139" t="s">
        <v>1283</v>
      </c>
      <c r="E18" s="78">
        <v>300</v>
      </c>
      <c r="F18" s="78">
        <f t="shared" si="0"/>
        <v>366</v>
      </c>
      <c r="G18" s="20" t="s">
        <v>680</v>
      </c>
      <c r="H18" s="79" t="s">
        <v>74</v>
      </c>
      <c r="I18" s="79" t="s">
        <v>74</v>
      </c>
      <c r="J18" s="80">
        <v>46070</v>
      </c>
      <c r="K18" s="76" t="s">
        <v>643</v>
      </c>
      <c r="L18" s="76"/>
      <c r="M18" s="76" t="s">
        <v>772</v>
      </c>
      <c r="N18" s="76">
        <v>18</v>
      </c>
      <c r="O18" s="80">
        <v>46070</v>
      </c>
      <c r="P18" s="76"/>
    </row>
    <row r="19" spans="1:16" ht="43.5" x14ac:dyDescent="0.25">
      <c r="A19" s="21">
        <v>2026</v>
      </c>
      <c r="B19" s="76">
        <v>18</v>
      </c>
      <c r="C19" s="162" t="s">
        <v>1285</v>
      </c>
      <c r="D19" s="139" t="s">
        <v>1284</v>
      </c>
      <c r="E19" s="78">
        <v>522.9</v>
      </c>
      <c r="F19" s="78">
        <f t="shared" si="0"/>
        <v>637.93799999999999</v>
      </c>
      <c r="G19" s="20" t="s">
        <v>321</v>
      </c>
      <c r="H19" s="79" t="s">
        <v>322</v>
      </c>
      <c r="I19" s="79" t="s">
        <v>322</v>
      </c>
      <c r="J19" s="80">
        <v>46070</v>
      </c>
      <c r="K19" s="76" t="s">
        <v>643</v>
      </c>
      <c r="L19" s="76"/>
      <c r="M19" s="76" t="s">
        <v>772</v>
      </c>
      <c r="N19" s="76">
        <v>19</v>
      </c>
      <c r="O19" s="80">
        <v>46070</v>
      </c>
      <c r="P19" s="77"/>
    </row>
    <row r="20" spans="1:16" ht="60.75" customHeight="1" x14ac:dyDescent="0.25">
      <c r="A20" s="21">
        <v>2026</v>
      </c>
      <c r="B20" s="76">
        <v>19</v>
      </c>
      <c r="C20" s="162" t="s">
        <v>1287</v>
      </c>
      <c r="D20" s="139" t="s">
        <v>1286</v>
      </c>
      <c r="E20" s="78">
        <v>120</v>
      </c>
      <c r="F20" s="78">
        <f t="shared" si="0"/>
        <v>146.4</v>
      </c>
      <c r="G20" s="20" t="s">
        <v>533</v>
      </c>
      <c r="H20" s="79" t="s">
        <v>227</v>
      </c>
      <c r="I20" s="79" t="s">
        <v>229</v>
      </c>
      <c r="J20" s="80">
        <v>46072</v>
      </c>
      <c r="K20" s="76" t="s">
        <v>1255</v>
      </c>
      <c r="L20" s="76" t="s">
        <v>999</v>
      </c>
      <c r="M20" s="76" t="s">
        <v>772</v>
      </c>
      <c r="N20" s="76">
        <v>35</v>
      </c>
      <c r="O20" s="80">
        <v>46022</v>
      </c>
      <c r="P20" s="77"/>
    </row>
    <row r="21" spans="1:16" ht="45.75" customHeight="1" x14ac:dyDescent="0.25">
      <c r="A21" s="21">
        <v>2026</v>
      </c>
      <c r="B21" s="76">
        <v>20</v>
      </c>
      <c r="C21" s="162" t="s">
        <v>1288</v>
      </c>
      <c r="D21" s="139" t="s">
        <v>1292</v>
      </c>
      <c r="E21" s="78">
        <v>475.2</v>
      </c>
      <c r="F21" s="78">
        <f t="shared" si="0"/>
        <v>579.74400000000003</v>
      </c>
      <c r="G21" s="20" t="s">
        <v>321</v>
      </c>
      <c r="H21" s="79" t="s">
        <v>322</v>
      </c>
      <c r="I21" s="79" t="s">
        <v>322</v>
      </c>
      <c r="J21" s="80">
        <v>46077</v>
      </c>
      <c r="K21" s="76" t="s">
        <v>853</v>
      </c>
      <c r="L21" s="76"/>
      <c r="M21" s="76" t="s">
        <v>772</v>
      </c>
      <c r="N21" s="76">
        <v>22</v>
      </c>
      <c r="O21" s="80">
        <v>46077</v>
      </c>
      <c r="P21" s="77"/>
    </row>
    <row r="22" spans="1:16" ht="43.5" x14ac:dyDescent="0.25">
      <c r="A22" s="21">
        <v>2026</v>
      </c>
      <c r="B22" s="76">
        <v>21</v>
      </c>
      <c r="C22" s="162" t="s">
        <v>1289</v>
      </c>
      <c r="D22" s="139" t="s">
        <v>1061</v>
      </c>
      <c r="E22" s="78">
        <v>274.73</v>
      </c>
      <c r="F22" s="78">
        <v>301.48</v>
      </c>
      <c r="G22" s="20" t="s">
        <v>181</v>
      </c>
      <c r="H22" s="79" t="s">
        <v>182</v>
      </c>
      <c r="I22" s="79" t="s">
        <v>182</v>
      </c>
      <c r="J22" s="80">
        <v>46053</v>
      </c>
      <c r="K22" s="76" t="s">
        <v>853</v>
      </c>
      <c r="L22" s="76"/>
      <c r="M22" s="76" t="s">
        <v>772</v>
      </c>
      <c r="N22" s="76">
        <v>23</v>
      </c>
      <c r="O22" s="80">
        <v>46078</v>
      </c>
      <c r="P22" s="77"/>
    </row>
    <row r="23" spans="1:16" ht="27" customHeight="1" x14ac:dyDescent="0.25">
      <c r="A23" s="21">
        <v>2026</v>
      </c>
      <c r="B23" s="76">
        <v>22</v>
      </c>
      <c r="C23" s="162" t="s">
        <v>1293</v>
      </c>
      <c r="D23" s="139" t="s">
        <v>1290</v>
      </c>
      <c r="E23" s="78">
        <v>65.569999999999993</v>
      </c>
      <c r="F23" s="78">
        <f t="shared" si="0"/>
        <v>79.995399999999989</v>
      </c>
      <c r="G23" s="20" t="s">
        <v>34</v>
      </c>
      <c r="H23" s="14" t="s">
        <v>157</v>
      </c>
      <c r="I23" s="14" t="s">
        <v>157</v>
      </c>
      <c r="J23" s="80">
        <v>46079</v>
      </c>
      <c r="K23" s="76" t="s">
        <v>853</v>
      </c>
      <c r="L23" s="76"/>
      <c r="M23" s="76" t="s">
        <v>772</v>
      </c>
      <c r="N23" s="76">
        <v>24</v>
      </c>
      <c r="O23" s="80">
        <v>46444</v>
      </c>
      <c r="P23" s="77"/>
    </row>
    <row r="24" spans="1:16" ht="27.75" customHeight="1" x14ac:dyDescent="0.25">
      <c r="A24" s="21">
        <v>2026</v>
      </c>
      <c r="B24" s="76">
        <v>23</v>
      </c>
      <c r="C24" s="162" t="s">
        <v>1295</v>
      </c>
      <c r="D24" s="139" t="s">
        <v>1290</v>
      </c>
      <c r="E24" s="78">
        <v>54.95</v>
      </c>
      <c r="F24" s="78">
        <f>E24+(E24*22%)+11.26</f>
        <v>78.299000000000007</v>
      </c>
      <c r="G24" s="20" t="s">
        <v>1294</v>
      </c>
      <c r="H24" s="79" t="s">
        <v>121</v>
      </c>
      <c r="I24" s="79" t="s">
        <v>121</v>
      </c>
      <c r="J24" s="80">
        <v>46079</v>
      </c>
      <c r="K24" s="76" t="s">
        <v>853</v>
      </c>
      <c r="L24" s="76"/>
      <c r="M24" s="76" t="s">
        <v>772</v>
      </c>
      <c r="N24" s="76">
        <v>24</v>
      </c>
      <c r="O24" s="80">
        <v>46444</v>
      </c>
      <c r="P24" s="77"/>
    </row>
    <row r="25" spans="1:16" ht="72" x14ac:dyDescent="0.25">
      <c r="A25" s="21">
        <v>2026</v>
      </c>
      <c r="B25" s="76">
        <v>24</v>
      </c>
      <c r="C25" s="162" t="s">
        <v>1297</v>
      </c>
      <c r="D25" s="139" t="s">
        <v>1296</v>
      </c>
      <c r="E25" s="78">
        <v>243.51</v>
      </c>
      <c r="F25" s="78">
        <f t="shared" si="0"/>
        <v>297.0822</v>
      </c>
      <c r="G25" s="20" t="s">
        <v>81</v>
      </c>
      <c r="H25" s="79" t="s">
        <v>82</v>
      </c>
      <c r="I25" s="79" t="s">
        <v>82</v>
      </c>
      <c r="J25" s="80">
        <v>46115</v>
      </c>
      <c r="K25" s="76" t="s">
        <v>853</v>
      </c>
      <c r="L25" s="76"/>
      <c r="M25" s="76" t="s">
        <v>772</v>
      </c>
      <c r="N25" s="76">
        <v>27</v>
      </c>
      <c r="O25" s="80">
        <v>46094</v>
      </c>
      <c r="P25" s="77"/>
    </row>
    <row r="26" spans="1:16" ht="57.75" x14ac:dyDescent="0.25">
      <c r="A26" s="21">
        <v>2026</v>
      </c>
      <c r="B26" s="76">
        <v>25</v>
      </c>
      <c r="C26" s="162" t="s">
        <v>1299</v>
      </c>
      <c r="D26" s="139" t="s">
        <v>1298</v>
      </c>
      <c r="E26" s="78">
        <f>65*4</f>
        <v>260</v>
      </c>
      <c r="F26" s="78">
        <f t="shared" si="0"/>
        <v>317.2</v>
      </c>
      <c r="G26" s="77" t="s">
        <v>685</v>
      </c>
      <c r="H26" s="79" t="s">
        <v>591</v>
      </c>
      <c r="I26" s="79" t="s">
        <v>591</v>
      </c>
      <c r="J26" s="80">
        <v>46082</v>
      </c>
      <c r="K26" s="76" t="s">
        <v>643</v>
      </c>
      <c r="L26" s="76"/>
      <c r="M26" s="76" t="s">
        <v>772</v>
      </c>
      <c r="N26" s="76">
        <v>29</v>
      </c>
      <c r="O26" s="80">
        <v>46094</v>
      </c>
      <c r="P26" s="77"/>
    </row>
    <row r="27" spans="1:16" ht="57.75" x14ac:dyDescent="0.25">
      <c r="A27" s="21">
        <v>2026</v>
      </c>
      <c r="B27" s="76">
        <v>26</v>
      </c>
      <c r="C27" s="162" t="s">
        <v>1305</v>
      </c>
      <c r="D27" s="139" t="s">
        <v>1300</v>
      </c>
      <c r="E27" s="78">
        <v>120</v>
      </c>
      <c r="F27" s="78">
        <f>E27+4.8+(124.8*22%)</f>
        <v>152.256</v>
      </c>
      <c r="G27" s="77" t="s">
        <v>114</v>
      </c>
      <c r="H27" s="79" t="s">
        <v>115</v>
      </c>
      <c r="I27" s="79" t="s">
        <v>116</v>
      </c>
      <c r="J27" s="80">
        <v>46099</v>
      </c>
      <c r="K27" s="76" t="s">
        <v>1255</v>
      </c>
      <c r="L27" s="76" t="s">
        <v>1301</v>
      </c>
      <c r="M27" s="76" t="s">
        <v>772</v>
      </c>
      <c r="N27" s="76">
        <v>4</v>
      </c>
      <c r="O27" s="80">
        <v>46099</v>
      </c>
      <c r="P27" s="77"/>
    </row>
    <row r="28" spans="1:16" ht="86.25" x14ac:dyDescent="0.25">
      <c r="A28" s="21">
        <v>2026</v>
      </c>
      <c r="B28" s="76">
        <v>27</v>
      </c>
      <c r="C28" s="162" t="s">
        <v>1304</v>
      </c>
      <c r="D28" s="139" t="s">
        <v>1302</v>
      </c>
      <c r="E28" s="78">
        <v>440.9</v>
      </c>
      <c r="F28" s="78">
        <f>E28+(E28*10%)</f>
        <v>484.99</v>
      </c>
      <c r="G28" s="77" t="s">
        <v>1197</v>
      </c>
      <c r="H28" s="79" t="s">
        <v>1198</v>
      </c>
      <c r="I28" s="79" t="s">
        <v>1198</v>
      </c>
      <c r="J28" s="80">
        <v>46099</v>
      </c>
      <c r="K28" s="76" t="s">
        <v>1303</v>
      </c>
      <c r="L28" s="76"/>
      <c r="M28" s="76" t="s">
        <v>772</v>
      </c>
      <c r="N28" s="76">
        <v>2</v>
      </c>
      <c r="O28" s="80">
        <v>46099</v>
      </c>
      <c r="P28" s="77"/>
    </row>
    <row r="29" spans="1:16" ht="57.75" x14ac:dyDescent="0.25">
      <c r="A29" s="21">
        <v>2026</v>
      </c>
      <c r="B29" s="76">
        <v>28</v>
      </c>
      <c r="C29" s="162" t="s">
        <v>1307</v>
      </c>
      <c r="D29" s="139" t="s">
        <v>1306</v>
      </c>
      <c r="E29" s="78">
        <v>354</v>
      </c>
      <c r="F29" s="78">
        <v>354</v>
      </c>
      <c r="G29" s="77" t="s">
        <v>824</v>
      </c>
      <c r="H29" s="79" t="s">
        <v>825</v>
      </c>
      <c r="I29" s="79" t="s">
        <v>825</v>
      </c>
      <c r="J29" s="80"/>
      <c r="K29" s="76" t="s">
        <v>853</v>
      </c>
      <c r="L29" s="76"/>
      <c r="M29" s="76" t="s">
        <v>772</v>
      </c>
      <c r="N29" s="76">
        <v>33</v>
      </c>
      <c r="O29" s="80">
        <v>46106</v>
      </c>
      <c r="P29" s="76"/>
    </row>
    <row r="30" spans="1:16" ht="57.75" x14ac:dyDescent="0.25">
      <c r="A30" s="21">
        <v>2026</v>
      </c>
      <c r="B30" s="76">
        <v>29</v>
      </c>
      <c r="C30" s="162" t="s">
        <v>1309</v>
      </c>
      <c r="D30" s="139" t="s">
        <v>1308</v>
      </c>
      <c r="E30" s="78">
        <v>195</v>
      </c>
      <c r="F30" s="78">
        <f t="shared" si="0"/>
        <v>237.9</v>
      </c>
      <c r="G30" s="77" t="s">
        <v>685</v>
      </c>
      <c r="H30" s="79" t="s">
        <v>591</v>
      </c>
      <c r="I30" s="79" t="s">
        <v>591</v>
      </c>
      <c r="J30" s="80"/>
      <c r="K30" s="76" t="s">
        <v>853</v>
      </c>
      <c r="L30" s="76"/>
      <c r="M30" s="76" t="s">
        <v>772</v>
      </c>
      <c r="N30" s="76">
        <v>35</v>
      </c>
      <c r="O30" s="80">
        <v>46106</v>
      </c>
      <c r="P30" s="77"/>
    </row>
    <row r="31" spans="1:16" ht="43.5" x14ac:dyDescent="0.25">
      <c r="A31" s="21">
        <v>2026</v>
      </c>
      <c r="B31" s="76">
        <v>30</v>
      </c>
      <c r="C31" s="162" t="s">
        <v>1311</v>
      </c>
      <c r="D31" s="139" t="s">
        <v>1310</v>
      </c>
      <c r="E31" s="78">
        <v>1280.45</v>
      </c>
      <c r="F31" s="78">
        <f t="shared" si="0"/>
        <v>1562.1490000000001</v>
      </c>
      <c r="G31" s="77" t="s">
        <v>134</v>
      </c>
      <c r="H31" s="79" t="s">
        <v>161</v>
      </c>
      <c r="I31" s="79" t="s">
        <v>161</v>
      </c>
      <c r="J31" s="80"/>
      <c r="K31" s="76" t="s">
        <v>228</v>
      </c>
      <c r="L31" s="76"/>
      <c r="M31" s="76" t="s">
        <v>772</v>
      </c>
      <c r="N31" s="76">
        <v>23</v>
      </c>
      <c r="O31" s="80">
        <v>46093</v>
      </c>
      <c r="P31" s="76"/>
    </row>
    <row r="32" spans="1:16" ht="43.5" x14ac:dyDescent="0.25">
      <c r="A32" s="21">
        <v>2026</v>
      </c>
      <c r="B32" s="76">
        <v>31</v>
      </c>
      <c r="C32" s="162" t="s">
        <v>1313</v>
      </c>
      <c r="D32" s="139" t="s">
        <v>1312</v>
      </c>
      <c r="E32" s="78">
        <v>3464.8</v>
      </c>
      <c r="F32" s="78">
        <f t="shared" si="0"/>
        <v>4227.0560000000005</v>
      </c>
      <c r="G32" s="77" t="s">
        <v>134</v>
      </c>
      <c r="H32" s="79" t="s">
        <v>161</v>
      </c>
      <c r="I32" s="79" t="s">
        <v>161</v>
      </c>
      <c r="J32" s="80">
        <v>46135</v>
      </c>
      <c r="K32" s="76" t="s">
        <v>228</v>
      </c>
      <c r="L32" s="76"/>
      <c r="M32" s="76" t="s">
        <v>772</v>
      </c>
      <c r="N32" s="76">
        <v>28</v>
      </c>
      <c r="O32" s="80">
        <v>46112</v>
      </c>
      <c r="P32" s="76"/>
    </row>
    <row r="33" spans="1:16" ht="57.75" x14ac:dyDescent="0.25">
      <c r="A33" s="21">
        <v>2026</v>
      </c>
      <c r="B33" s="76">
        <v>32</v>
      </c>
      <c r="C33" s="162" t="s">
        <v>1315</v>
      </c>
      <c r="D33" s="139" t="s">
        <v>1314</v>
      </c>
      <c r="E33" s="78">
        <f>4098.36+18280.46</f>
        <v>22378.82</v>
      </c>
      <c r="F33" s="78">
        <f t="shared" si="0"/>
        <v>27302.160400000001</v>
      </c>
      <c r="G33" s="77" t="s">
        <v>134</v>
      </c>
      <c r="H33" s="79" t="s">
        <v>161</v>
      </c>
      <c r="I33" s="79" t="s">
        <v>161</v>
      </c>
      <c r="J33" s="80">
        <v>46136</v>
      </c>
      <c r="K33" s="76" t="s">
        <v>228</v>
      </c>
      <c r="L33" s="76"/>
      <c r="M33" s="76" t="s">
        <v>790</v>
      </c>
      <c r="N33" s="76">
        <v>33</v>
      </c>
      <c r="O33" s="80">
        <v>46136</v>
      </c>
      <c r="P33" s="76"/>
    </row>
    <row r="34" spans="1:16" ht="57.75" x14ac:dyDescent="0.25">
      <c r="A34" s="21">
        <v>2026</v>
      </c>
      <c r="B34" s="76">
        <v>33</v>
      </c>
      <c r="C34" s="162" t="s">
        <v>1317</v>
      </c>
      <c r="D34" s="139" t="s">
        <v>1316</v>
      </c>
      <c r="E34" s="78">
        <v>7500</v>
      </c>
      <c r="F34" s="78">
        <f>E34+(E34*5%)</f>
        <v>7875</v>
      </c>
      <c r="G34" s="77" t="s">
        <v>782</v>
      </c>
      <c r="H34" s="79" t="s">
        <v>781</v>
      </c>
      <c r="I34" s="79" t="s">
        <v>783</v>
      </c>
      <c r="J34" s="80">
        <v>46140</v>
      </c>
      <c r="K34" s="76" t="s">
        <v>853</v>
      </c>
      <c r="L34" s="76"/>
      <c r="M34" s="76" t="s">
        <v>790</v>
      </c>
      <c r="N34" s="76">
        <v>39</v>
      </c>
      <c r="O34" s="80">
        <v>46139</v>
      </c>
      <c r="P34" s="76"/>
    </row>
    <row r="35" spans="1:16" ht="43.5" x14ac:dyDescent="0.25">
      <c r="A35" s="21">
        <v>2026</v>
      </c>
      <c r="B35" s="76">
        <v>34</v>
      </c>
      <c r="C35" s="162" t="s">
        <v>1319</v>
      </c>
      <c r="D35" s="147" t="s">
        <v>1318</v>
      </c>
      <c r="E35" s="78">
        <v>300</v>
      </c>
      <c r="F35" s="78">
        <v>300</v>
      </c>
      <c r="G35" s="77" t="s">
        <v>1326</v>
      </c>
      <c r="H35" s="79" t="s">
        <v>1320</v>
      </c>
      <c r="I35" s="79" t="s">
        <v>1321</v>
      </c>
      <c r="J35" s="80">
        <v>46142</v>
      </c>
      <c r="K35" s="76" t="s">
        <v>1255</v>
      </c>
      <c r="L35" s="76" t="s">
        <v>1301</v>
      </c>
      <c r="M35" s="76" t="s">
        <v>772</v>
      </c>
      <c r="N35" s="76">
        <v>7</v>
      </c>
      <c r="O35" s="80">
        <v>46147</v>
      </c>
      <c r="P35" s="76"/>
    </row>
    <row r="36" spans="1:16" ht="86.25" x14ac:dyDescent="0.25">
      <c r="A36" s="21">
        <v>2026</v>
      </c>
      <c r="B36" s="76">
        <v>35</v>
      </c>
      <c r="C36" s="162" t="s">
        <v>1324</v>
      </c>
      <c r="D36" s="147" t="s">
        <v>1322</v>
      </c>
      <c r="E36" s="78">
        <v>1966.66</v>
      </c>
      <c r="F36" s="78">
        <v>2360</v>
      </c>
      <c r="G36" s="77" t="s">
        <v>1323</v>
      </c>
      <c r="H36" s="79" t="s">
        <v>1337</v>
      </c>
      <c r="I36" s="79" t="s">
        <v>1338</v>
      </c>
      <c r="J36" s="80">
        <v>46142</v>
      </c>
      <c r="K36" s="76" t="s">
        <v>1255</v>
      </c>
      <c r="L36" s="76" t="s">
        <v>1301</v>
      </c>
      <c r="M36" s="76" t="s">
        <v>772</v>
      </c>
      <c r="N36" s="76">
        <v>8</v>
      </c>
      <c r="O36" s="80">
        <v>46147</v>
      </c>
      <c r="P36" s="76"/>
    </row>
    <row r="37" spans="1:16" ht="57.75" x14ac:dyDescent="0.25">
      <c r="A37" s="21">
        <v>2026</v>
      </c>
      <c r="B37" s="76">
        <v>36</v>
      </c>
      <c r="C37" s="162" t="s">
        <v>1327</v>
      </c>
      <c r="D37" s="147" t="s">
        <v>1325</v>
      </c>
      <c r="E37" s="78">
        <v>2520</v>
      </c>
      <c r="F37" s="78">
        <f t="shared" si="0"/>
        <v>3074.4</v>
      </c>
      <c r="G37" s="77" t="s">
        <v>321</v>
      </c>
      <c r="H37" s="79" t="s">
        <v>322</v>
      </c>
      <c r="I37" s="79" t="s">
        <v>322</v>
      </c>
      <c r="J37" s="80">
        <v>46147</v>
      </c>
      <c r="K37" s="76" t="s">
        <v>853</v>
      </c>
      <c r="L37" s="76"/>
      <c r="M37" s="76" t="s">
        <v>772</v>
      </c>
      <c r="N37" s="76">
        <v>40</v>
      </c>
      <c r="O37" s="80">
        <v>46147</v>
      </c>
      <c r="P37" s="76"/>
    </row>
    <row r="38" spans="1:16" ht="86.25" x14ac:dyDescent="0.25">
      <c r="A38" s="21">
        <v>2026</v>
      </c>
      <c r="B38" s="76">
        <v>37</v>
      </c>
      <c r="C38" s="162" t="s">
        <v>1331</v>
      </c>
      <c r="D38" s="147" t="s">
        <v>1328</v>
      </c>
      <c r="E38" s="78">
        <v>185</v>
      </c>
      <c r="F38" s="78">
        <f t="shared" si="0"/>
        <v>225.7</v>
      </c>
      <c r="G38" s="77" t="s">
        <v>1330</v>
      </c>
      <c r="H38" s="76" t="s">
        <v>1329</v>
      </c>
      <c r="I38" s="76"/>
      <c r="J38" s="80">
        <v>46148</v>
      </c>
      <c r="K38" s="76" t="s">
        <v>509</v>
      </c>
      <c r="L38" s="76"/>
      <c r="M38" s="76" t="s">
        <v>772</v>
      </c>
      <c r="N38" s="76">
        <v>21</v>
      </c>
      <c r="O38" s="80">
        <v>46125</v>
      </c>
      <c r="P38" s="76"/>
    </row>
    <row r="39" spans="1:16" ht="57.75" x14ac:dyDescent="0.25">
      <c r="A39" s="21">
        <v>2026</v>
      </c>
      <c r="B39" s="76">
        <v>38</v>
      </c>
      <c r="C39" s="162" t="s">
        <v>1336</v>
      </c>
      <c r="D39" s="147" t="s">
        <v>1332</v>
      </c>
      <c r="E39" s="78">
        <v>2049.1799999999998</v>
      </c>
      <c r="F39" s="78">
        <f t="shared" si="0"/>
        <v>2499.9995999999996</v>
      </c>
      <c r="G39" s="77" t="s">
        <v>1333</v>
      </c>
      <c r="H39" s="76" t="s">
        <v>1334</v>
      </c>
      <c r="I39" s="76" t="s">
        <v>1335</v>
      </c>
      <c r="J39" s="80">
        <v>46149</v>
      </c>
      <c r="K39" s="76" t="s">
        <v>1255</v>
      </c>
      <c r="L39" s="76" t="s">
        <v>1301</v>
      </c>
      <c r="M39" s="76" t="s">
        <v>772</v>
      </c>
      <c r="N39" s="76">
        <v>9</v>
      </c>
      <c r="O39" s="80">
        <v>46149</v>
      </c>
      <c r="P39" s="76"/>
    </row>
    <row r="40" spans="1:16" ht="57.75" x14ac:dyDescent="0.25">
      <c r="A40" s="21">
        <v>2026</v>
      </c>
      <c r="B40" s="76">
        <v>39</v>
      </c>
      <c r="C40" s="162" t="s">
        <v>1340</v>
      </c>
      <c r="D40" s="139" t="s">
        <v>1339</v>
      </c>
      <c r="E40" s="78">
        <v>43700</v>
      </c>
      <c r="F40" s="78">
        <f t="shared" si="0"/>
        <v>53314</v>
      </c>
      <c r="G40" s="77" t="s">
        <v>493</v>
      </c>
      <c r="H40" s="76">
        <v>2179230228</v>
      </c>
      <c r="I40" s="79" t="s">
        <v>486</v>
      </c>
      <c r="J40" s="80">
        <v>46156</v>
      </c>
      <c r="K40" s="76" t="s">
        <v>853</v>
      </c>
      <c r="L40" s="76"/>
      <c r="M40" s="76" t="s">
        <v>790</v>
      </c>
      <c r="N40" s="76">
        <v>43</v>
      </c>
      <c r="O40" s="80">
        <v>46156</v>
      </c>
      <c r="P40" s="76"/>
    </row>
    <row r="41" spans="1:16" ht="57.75" x14ac:dyDescent="0.25">
      <c r="A41" s="21">
        <v>2026</v>
      </c>
      <c r="B41" s="76">
        <v>40</v>
      </c>
      <c r="C41" s="163" t="s">
        <v>1342</v>
      </c>
      <c r="D41" s="139" t="s">
        <v>1341</v>
      </c>
      <c r="E41" s="78">
        <v>42520</v>
      </c>
      <c r="F41" s="78">
        <v>51610.400000000001</v>
      </c>
      <c r="G41" s="77" t="s">
        <v>219</v>
      </c>
      <c r="H41" s="76" t="s">
        <v>720</v>
      </c>
      <c r="I41" s="79" t="s">
        <v>719</v>
      </c>
      <c r="J41" s="80">
        <v>46157</v>
      </c>
      <c r="K41" s="76" t="s">
        <v>228</v>
      </c>
      <c r="L41" s="76"/>
      <c r="M41" s="76" t="s">
        <v>790</v>
      </c>
      <c r="N41" s="76">
        <v>29</v>
      </c>
      <c r="O41" s="80">
        <v>46126</v>
      </c>
      <c r="P41" s="76"/>
    </row>
    <row r="42" spans="1:16" ht="72" x14ac:dyDescent="0.25">
      <c r="A42" s="21">
        <v>2026</v>
      </c>
      <c r="B42" s="76">
        <v>41</v>
      </c>
      <c r="C42" s="165" t="s">
        <v>1346</v>
      </c>
      <c r="D42" s="166" t="s">
        <v>1343</v>
      </c>
      <c r="E42" s="167">
        <v>1681.81</v>
      </c>
      <c r="F42" s="168">
        <f>E42+(E42*10%)+0.01</f>
        <v>1850.001</v>
      </c>
      <c r="G42" s="82" t="s">
        <v>1345</v>
      </c>
      <c r="H42" s="169" t="s">
        <v>1344</v>
      </c>
      <c r="I42" s="169" t="s">
        <v>1344</v>
      </c>
      <c r="J42" s="80">
        <v>46161</v>
      </c>
      <c r="K42" s="76" t="s">
        <v>1255</v>
      </c>
      <c r="L42" s="76" t="s">
        <v>1301</v>
      </c>
      <c r="M42" s="76" t="s">
        <v>772</v>
      </c>
      <c r="N42" s="76">
        <v>10</v>
      </c>
      <c r="O42" s="80">
        <v>46161</v>
      </c>
      <c r="P42" s="76"/>
    </row>
    <row r="43" spans="1:16" ht="72" x14ac:dyDescent="0.25">
      <c r="A43" s="21">
        <v>2026</v>
      </c>
      <c r="B43" s="76">
        <v>42</v>
      </c>
      <c r="C43" s="165" t="s">
        <v>1350</v>
      </c>
      <c r="D43" s="166" t="s">
        <v>1347</v>
      </c>
      <c r="E43" s="167">
        <v>620</v>
      </c>
      <c r="F43" s="168">
        <v>651.5</v>
      </c>
      <c r="G43" s="82" t="s">
        <v>1348</v>
      </c>
      <c r="H43" s="169" t="s">
        <v>1349</v>
      </c>
      <c r="I43" s="169" t="s">
        <v>1349</v>
      </c>
      <c r="J43" s="80">
        <v>46162</v>
      </c>
      <c r="K43" s="76" t="s">
        <v>1255</v>
      </c>
      <c r="L43" s="76" t="s">
        <v>1301</v>
      </c>
      <c r="M43" s="76" t="s">
        <v>772</v>
      </c>
      <c r="N43" s="76">
        <v>11</v>
      </c>
      <c r="O43" s="80">
        <v>46162</v>
      </c>
      <c r="P43" s="76"/>
    </row>
    <row r="44" spans="1:16" ht="43.5" x14ac:dyDescent="0.25">
      <c r="A44" s="21">
        <v>2026</v>
      </c>
      <c r="B44" s="76">
        <v>43</v>
      </c>
      <c r="C44" s="165" t="s">
        <v>1352</v>
      </c>
      <c r="D44" s="166" t="s">
        <v>1351</v>
      </c>
      <c r="E44" s="167">
        <v>352.12</v>
      </c>
      <c r="F44" s="168">
        <f t="shared" si="0"/>
        <v>429.58640000000003</v>
      </c>
      <c r="G44" s="82" t="s">
        <v>321</v>
      </c>
      <c r="H44" s="169" t="s">
        <v>322</v>
      </c>
      <c r="I44" s="169" t="s">
        <v>322</v>
      </c>
      <c r="J44" s="80">
        <v>46163</v>
      </c>
      <c r="K44" s="76" t="s">
        <v>853</v>
      </c>
      <c r="L44" s="76"/>
      <c r="M44" s="76" t="s">
        <v>772</v>
      </c>
      <c r="N44" s="76">
        <v>44</v>
      </c>
      <c r="O44" s="80">
        <v>46163</v>
      </c>
      <c r="P44" s="76"/>
    </row>
    <row r="45" spans="1:16" ht="43.5" x14ac:dyDescent="0.25">
      <c r="A45" s="21">
        <v>2026</v>
      </c>
      <c r="B45" s="76">
        <v>44</v>
      </c>
      <c r="C45" s="165" t="s">
        <v>1354</v>
      </c>
      <c r="D45" s="166" t="s">
        <v>1353</v>
      </c>
      <c r="E45" s="167">
        <v>243.73</v>
      </c>
      <c r="F45" s="168">
        <f t="shared" si="0"/>
        <v>297.35059999999999</v>
      </c>
      <c r="G45" s="82" t="s">
        <v>639</v>
      </c>
      <c r="H45" s="169" t="s">
        <v>99</v>
      </c>
      <c r="I45" s="169" t="s">
        <v>98</v>
      </c>
      <c r="J45" s="80">
        <v>46164</v>
      </c>
      <c r="K45" s="76" t="s">
        <v>853</v>
      </c>
      <c r="L45" s="76"/>
      <c r="M45" s="76" t="s">
        <v>772</v>
      </c>
      <c r="N45" s="76">
        <v>45</v>
      </c>
      <c r="O45" s="80">
        <v>46164</v>
      </c>
      <c r="P45" s="76"/>
    </row>
    <row r="46" spans="1:16" ht="45.75" customHeight="1" x14ac:dyDescent="0.25">
      <c r="A46" s="21">
        <v>2026</v>
      </c>
      <c r="B46" s="76">
        <v>45</v>
      </c>
      <c r="C46" s="165" t="s">
        <v>1361</v>
      </c>
      <c r="D46" s="166" t="s">
        <v>1358</v>
      </c>
      <c r="E46" s="167">
        <v>8500</v>
      </c>
      <c r="F46" s="168">
        <f>E46+(E46*10%)</f>
        <v>9350</v>
      </c>
      <c r="G46" s="82" t="s">
        <v>1359</v>
      </c>
      <c r="H46" s="169" t="s">
        <v>1360</v>
      </c>
      <c r="I46" s="169" t="s">
        <v>1360</v>
      </c>
      <c r="J46" s="80">
        <v>46167</v>
      </c>
      <c r="K46" s="76" t="s">
        <v>853</v>
      </c>
      <c r="L46" s="76"/>
      <c r="M46" s="76" t="s">
        <v>790</v>
      </c>
      <c r="N46" s="76">
        <v>46</v>
      </c>
      <c r="O46" s="80">
        <v>46167</v>
      </c>
      <c r="P46" s="65"/>
    </row>
    <row r="47" spans="1:16" ht="72" x14ac:dyDescent="0.25">
      <c r="A47" s="21">
        <v>2026</v>
      </c>
      <c r="B47" s="76">
        <v>46</v>
      </c>
      <c r="C47" s="170" t="s">
        <v>1362</v>
      </c>
      <c r="D47" s="171" t="s">
        <v>1363</v>
      </c>
      <c r="E47" s="172">
        <v>5000</v>
      </c>
      <c r="F47" s="173">
        <v>5000</v>
      </c>
      <c r="G47" s="174" t="s">
        <v>1364</v>
      </c>
      <c r="H47" s="175" t="s">
        <v>1365</v>
      </c>
      <c r="I47" s="175" t="s">
        <v>1365</v>
      </c>
      <c r="J47" s="176">
        <v>46169</v>
      </c>
      <c r="K47" s="76" t="s">
        <v>853</v>
      </c>
      <c r="L47" s="76"/>
      <c r="M47" s="76" t="s">
        <v>790</v>
      </c>
      <c r="N47" s="76">
        <v>47</v>
      </c>
      <c r="O47" s="80">
        <v>46169</v>
      </c>
      <c r="P47" s="65"/>
    </row>
    <row r="48" spans="1:16" ht="57.75" x14ac:dyDescent="0.25">
      <c r="A48" s="21">
        <v>2026</v>
      </c>
      <c r="B48" s="76">
        <v>47</v>
      </c>
      <c r="C48" s="170" t="s">
        <v>1369</v>
      </c>
      <c r="D48" s="171" t="s">
        <v>1366</v>
      </c>
      <c r="E48" s="172">
        <v>2049.1799999999998</v>
      </c>
      <c r="F48" s="173">
        <f t="shared" si="0"/>
        <v>2499.9995999999996</v>
      </c>
      <c r="G48" s="174" t="s">
        <v>1367</v>
      </c>
      <c r="H48" s="175" t="s">
        <v>1368</v>
      </c>
      <c r="I48" s="175" t="s">
        <v>1368</v>
      </c>
      <c r="J48" s="176">
        <v>46184</v>
      </c>
      <c r="K48" s="76" t="s">
        <v>1255</v>
      </c>
      <c r="L48" s="76" t="s">
        <v>1301</v>
      </c>
      <c r="M48" s="76" t="s">
        <v>772</v>
      </c>
      <c r="N48" s="76">
        <v>12</v>
      </c>
      <c r="O48" s="80">
        <v>46184</v>
      </c>
      <c r="P48" s="177"/>
    </row>
    <row r="49" spans="1:16" ht="57.75" x14ac:dyDescent="0.25">
      <c r="A49" s="21">
        <v>2026</v>
      </c>
      <c r="B49" s="76">
        <v>48</v>
      </c>
      <c r="C49" s="170" t="s">
        <v>1373</v>
      </c>
      <c r="D49" s="171" t="s">
        <v>1370</v>
      </c>
      <c r="E49" s="172">
        <v>90</v>
      </c>
      <c r="F49" s="173">
        <f t="shared" si="0"/>
        <v>109.8</v>
      </c>
      <c r="G49" s="174" t="s">
        <v>1371</v>
      </c>
      <c r="H49" s="175" t="s">
        <v>1372</v>
      </c>
      <c r="I49" s="175" t="s">
        <v>1372</v>
      </c>
      <c r="J49" s="176">
        <v>46184</v>
      </c>
      <c r="K49" s="76" t="s">
        <v>853</v>
      </c>
      <c r="L49" s="76"/>
      <c r="M49" s="76" t="s">
        <v>772</v>
      </c>
      <c r="N49" s="76">
        <v>48</v>
      </c>
      <c r="O49" s="80">
        <v>46184</v>
      </c>
      <c r="P49" s="177"/>
    </row>
    <row r="50" spans="1:16" ht="72" x14ac:dyDescent="0.25">
      <c r="A50" s="21">
        <v>2026</v>
      </c>
      <c r="B50" s="76">
        <v>49</v>
      </c>
      <c r="C50" s="170" t="s">
        <v>1375</v>
      </c>
      <c r="D50" s="171" t="s">
        <v>1374</v>
      </c>
      <c r="E50" s="172">
        <v>284</v>
      </c>
      <c r="F50" s="173">
        <f t="shared" si="0"/>
        <v>346.48</v>
      </c>
      <c r="G50" s="174" t="s">
        <v>23</v>
      </c>
      <c r="H50" s="175" t="s">
        <v>24</v>
      </c>
      <c r="I50" s="175" t="s">
        <v>24</v>
      </c>
      <c r="J50" s="176">
        <v>46184</v>
      </c>
      <c r="K50" s="76" t="s">
        <v>853</v>
      </c>
      <c r="L50" s="76"/>
      <c r="M50" s="76" t="s">
        <v>772</v>
      </c>
      <c r="N50" s="76">
        <v>49</v>
      </c>
      <c r="O50" s="80">
        <v>46184</v>
      </c>
      <c r="P50" s="177"/>
    </row>
    <row r="51" spans="1:16" ht="43.5" x14ac:dyDescent="0.25">
      <c r="A51" s="21">
        <v>2026</v>
      </c>
      <c r="B51" s="76">
        <v>50</v>
      </c>
      <c r="C51" s="178" t="s">
        <v>1379</v>
      </c>
      <c r="D51" s="179" t="s">
        <v>1376</v>
      </c>
      <c r="E51" s="78">
        <v>132</v>
      </c>
      <c r="F51" s="180">
        <f t="shared" si="0"/>
        <v>161.04</v>
      </c>
      <c r="G51" s="181" t="s">
        <v>1377</v>
      </c>
      <c r="H51" s="79" t="s">
        <v>1378</v>
      </c>
      <c r="I51" s="79" t="s">
        <v>1378</v>
      </c>
      <c r="J51" s="182">
        <v>46191</v>
      </c>
      <c r="K51" s="76" t="s">
        <v>853</v>
      </c>
      <c r="L51" s="76"/>
      <c r="M51" s="76" t="s">
        <v>772</v>
      </c>
      <c r="N51" s="76">
        <v>50</v>
      </c>
      <c r="O51" s="80">
        <v>46191</v>
      </c>
      <c r="P51" s="183"/>
    </row>
    <row r="52" spans="1:16" ht="86.25" x14ac:dyDescent="0.25">
      <c r="A52" s="21">
        <v>2026</v>
      </c>
      <c r="B52" s="76">
        <v>51</v>
      </c>
      <c r="C52" s="184" t="s">
        <v>1381</v>
      </c>
      <c r="D52" s="171" t="s">
        <v>1380</v>
      </c>
      <c r="E52" s="172">
        <v>187</v>
      </c>
      <c r="F52" s="173">
        <f t="shared" si="0"/>
        <v>228.14</v>
      </c>
      <c r="G52" s="174" t="s">
        <v>1091</v>
      </c>
      <c r="H52" s="175" t="s">
        <v>86</v>
      </c>
      <c r="I52" s="175" t="s">
        <v>86</v>
      </c>
      <c r="J52" s="176">
        <v>46195</v>
      </c>
      <c r="K52" s="185" t="s">
        <v>853</v>
      </c>
      <c r="L52" s="185"/>
      <c r="M52" s="185" t="s">
        <v>772</v>
      </c>
      <c r="N52" s="185">
        <v>51</v>
      </c>
      <c r="O52" s="186">
        <v>46202</v>
      </c>
      <c r="P52" s="177"/>
    </row>
    <row r="53" spans="1:16" ht="57.75" x14ac:dyDescent="0.25">
      <c r="A53" s="21">
        <v>2026</v>
      </c>
      <c r="B53" s="76">
        <v>52</v>
      </c>
      <c r="C53" s="187" t="s">
        <v>1386</v>
      </c>
      <c r="D53" s="171" t="s">
        <v>1382</v>
      </c>
      <c r="E53" s="172">
        <v>384.72</v>
      </c>
      <c r="F53" s="173">
        <f t="shared" si="0"/>
        <v>469.35840000000002</v>
      </c>
      <c r="G53" s="174" t="s">
        <v>1383</v>
      </c>
      <c r="H53" s="185" t="s">
        <v>1384</v>
      </c>
      <c r="I53" s="175" t="s">
        <v>1385</v>
      </c>
      <c r="J53" s="176">
        <v>46198</v>
      </c>
      <c r="K53" s="185" t="s">
        <v>853</v>
      </c>
      <c r="L53" s="185"/>
      <c r="M53" s="185" t="s">
        <v>772</v>
      </c>
      <c r="N53" s="185">
        <v>53</v>
      </c>
      <c r="O53" s="186">
        <v>46202</v>
      </c>
      <c r="P53" s="177"/>
    </row>
    <row r="54" spans="1:16" ht="57.75" x14ac:dyDescent="0.25">
      <c r="B54" s="65"/>
      <c r="C54" s="145" t="s">
        <v>1388</v>
      </c>
      <c r="D54" s="166" t="s">
        <v>1387</v>
      </c>
      <c r="E54" s="167">
        <v>680.33</v>
      </c>
      <c r="F54" s="81">
        <f t="shared" si="0"/>
        <v>830.00260000000003</v>
      </c>
      <c r="G54" s="20" t="s">
        <v>34</v>
      </c>
      <c r="H54" s="14" t="s">
        <v>157</v>
      </c>
      <c r="I54" s="14" t="s">
        <v>157</v>
      </c>
      <c r="J54" s="80">
        <v>46079</v>
      </c>
      <c r="K54" s="76" t="s">
        <v>853</v>
      </c>
      <c r="L54" s="76"/>
      <c r="M54" s="76" t="s">
        <v>772</v>
      </c>
      <c r="N54" s="76">
        <v>54</v>
      </c>
      <c r="O54" s="80">
        <v>46205</v>
      </c>
      <c r="P54" s="77"/>
    </row>
    <row r="55" spans="1:16" ht="30" x14ac:dyDescent="0.25">
      <c r="B55" s="65"/>
      <c r="C55" s="145" t="s">
        <v>1390</v>
      </c>
      <c r="D55" s="166" t="s">
        <v>1389</v>
      </c>
      <c r="E55" s="167">
        <v>3354</v>
      </c>
      <c r="F55" s="81">
        <f>E55+(E55*5%)</f>
        <v>3521.7</v>
      </c>
      <c r="G55" s="20" t="s">
        <v>1172</v>
      </c>
      <c r="H55" s="14" t="s">
        <v>366</v>
      </c>
      <c r="I55" s="14" t="s">
        <v>366</v>
      </c>
      <c r="J55" s="80">
        <v>46210</v>
      </c>
      <c r="K55" s="76" t="s">
        <v>228</v>
      </c>
      <c r="L55" s="76"/>
      <c r="M55" s="76" t="s">
        <v>772</v>
      </c>
      <c r="N55" s="76">
        <v>44</v>
      </c>
      <c r="O55" s="80">
        <v>46198</v>
      </c>
      <c r="P55" s="65"/>
    </row>
    <row r="56" spans="1:16" ht="43.5" x14ac:dyDescent="0.25">
      <c r="B56" s="65"/>
      <c r="C56" s="145" t="s">
        <v>1393</v>
      </c>
      <c r="D56" s="166" t="s">
        <v>1391</v>
      </c>
      <c r="E56" s="167">
        <v>3110</v>
      </c>
      <c r="F56" s="81">
        <v>3110</v>
      </c>
      <c r="G56" s="20" t="s">
        <v>1392</v>
      </c>
      <c r="H56" s="14">
        <v>96084580222</v>
      </c>
      <c r="I56" s="14" t="s">
        <v>829</v>
      </c>
      <c r="J56" s="83">
        <v>46212</v>
      </c>
      <c r="K56" s="76" t="s">
        <v>228</v>
      </c>
      <c r="L56" s="76"/>
      <c r="M56" s="76" t="s">
        <v>772</v>
      </c>
      <c r="N56" s="76">
        <v>47</v>
      </c>
      <c r="O56" s="80">
        <v>46205</v>
      </c>
      <c r="P56" s="65"/>
    </row>
    <row r="57" spans="1:16" ht="45" x14ac:dyDescent="0.25">
      <c r="B57" s="65"/>
      <c r="C57" s="145" t="s">
        <v>1394</v>
      </c>
      <c r="D57" s="166" t="s">
        <v>1146</v>
      </c>
      <c r="E57" s="167">
        <v>54.54</v>
      </c>
      <c r="F57" s="81">
        <f>E57+(E57*10%)</f>
        <v>59.994</v>
      </c>
      <c r="G57" s="20" t="s">
        <v>1355</v>
      </c>
      <c r="H57" s="14" t="s">
        <v>1147</v>
      </c>
      <c r="I57" s="14" t="s">
        <v>1148</v>
      </c>
      <c r="J57" s="83">
        <v>46217</v>
      </c>
      <c r="K57" s="76" t="s">
        <v>853</v>
      </c>
      <c r="L57" s="76"/>
      <c r="M57" s="76" t="s">
        <v>854</v>
      </c>
      <c r="N57" s="76">
        <v>56</v>
      </c>
      <c r="O57" s="80">
        <v>46217</v>
      </c>
      <c r="P57" s="65"/>
    </row>
    <row r="58" spans="1:16" ht="57.75" x14ac:dyDescent="0.25">
      <c r="B58" s="65"/>
      <c r="C58" s="145" t="s">
        <v>1396</v>
      </c>
      <c r="D58" s="166" t="s">
        <v>1395</v>
      </c>
      <c r="E58" s="167">
        <v>1800</v>
      </c>
      <c r="F58" s="81">
        <f t="shared" si="0"/>
        <v>2196</v>
      </c>
      <c r="G58" s="20" t="s">
        <v>81</v>
      </c>
      <c r="H58" s="14" t="s">
        <v>82</v>
      </c>
      <c r="I58" s="14" t="s">
        <v>82</v>
      </c>
      <c r="J58" s="83">
        <v>46217</v>
      </c>
      <c r="K58" s="76" t="s">
        <v>853</v>
      </c>
      <c r="L58" s="76"/>
      <c r="M58" s="76" t="s">
        <v>854</v>
      </c>
      <c r="N58" s="76">
        <v>57</v>
      </c>
      <c r="O58" s="80">
        <v>46217</v>
      </c>
      <c r="P58" s="65"/>
    </row>
    <row r="59" spans="1:16" ht="57.75" x14ac:dyDescent="0.25">
      <c r="B59" s="65"/>
      <c r="C59" s="145" t="s">
        <v>1398</v>
      </c>
      <c r="D59" s="166" t="s">
        <v>1397</v>
      </c>
      <c r="E59" s="167">
        <v>245.9</v>
      </c>
      <c r="F59" s="81">
        <f t="shared" si="0"/>
        <v>299.99799999999999</v>
      </c>
      <c r="G59" s="166" t="s">
        <v>1399</v>
      </c>
      <c r="H59" s="22" t="s">
        <v>1400</v>
      </c>
      <c r="I59" s="23" t="s">
        <v>1094</v>
      </c>
      <c r="J59" s="83">
        <v>46223</v>
      </c>
      <c r="K59" s="84" t="s">
        <v>1255</v>
      </c>
      <c r="L59" s="76" t="s">
        <v>999</v>
      </c>
      <c r="M59" s="76" t="s">
        <v>772</v>
      </c>
      <c r="N59" s="76">
        <v>14</v>
      </c>
      <c r="O59" s="80">
        <v>46223</v>
      </c>
      <c r="P59" s="65"/>
    </row>
    <row r="60" spans="1:16" ht="72" x14ac:dyDescent="0.25">
      <c r="B60" s="65"/>
      <c r="C60" s="145" t="s">
        <v>1405</v>
      </c>
      <c r="D60" s="166" t="s">
        <v>1401</v>
      </c>
      <c r="E60" s="167">
        <v>245.9</v>
      </c>
      <c r="F60" s="81">
        <f t="shared" ref="F60:F61" si="2">E60+(E60*22%)</f>
        <v>299.99799999999999</v>
      </c>
      <c r="G60" s="82" t="s">
        <v>1402</v>
      </c>
      <c r="H60" s="14" t="s">
        <v>1403</v>
      </c>
      <c r="I60" s="14" t="s">
        <v>1403</v>
      </c>
      <c r="J60" s="83">
        <v>46223</v>
      </c>
      <c r="K60" s="84" t="s">
        <v>1255</v>
      </c>
      <c r="L60" s="76" t="s">
        <v>999</v>
      </c>
      <c r="M60" s="76" t="s">
        <v>772</v>
      </c>
      <c r="N60" s="76">
        <v>14</v>
      </c>
      <c r="O60" s="80">
        <v>46223</v>
      </c>
      <c r="P60" s="65"/>
    </row>
    <row r="61" spans="1:16" ht="60" customHeight="1" x14ac:dyDescent="0.25">
      <c r="B61" s="65"/>
      <c r="C61" s="146" t="s">
        <v>1406</v>
      </c>
      <c r="D61" s="166" t="s">
        <v>1404</v>
      </c>
      <c r="E61" s="24">
        <v>3000</v>
      </c>
      <c r="F61" s="16">
        <f t="shared" si="2"/>
        <v>3660</v>
      </c>
      <c r="G61" s="20" t="s">
        <v>1187</v>
      </c>
      <c r="H61" s="14" t="s">
        <v>1188</v>
      </c>
      <c r="I61" s="14" t="s">
        <v>1188</v>
      </c>
      <c r="J61" s="133">
        <v>45940</v>
      </c>
      <c r="K61" s="129" t="s">
        <v>853</v>
      </c>
      <c r="L61" s="129"/>
      <c r="M61" s="129" t="s">
        <v>854</v>
      </c>
      <c r="N61" s="129">
        <v>74</v>
      </c>
      <c r="O61" s="83">
        <v>45940</v>
      </c>
      <c r="P61" s="65"/>
    </row>
    <row r="62" spans="1:16" ht="57.75" x14ac:dyDescent="0.25">
      <c r="B62" s="65"/>
      <c r="C62" s="146" t="s">
        <v>1408</v>
      </c>
      <c r="D62" s="166" t="s">
        <v>1407</v>
      </c>
      <c r="E62" s="24">
        <v>285</v>
      </c>
      <c r="F62" s="81">
        <f t="shared" si="0"/>
        <v>347.7</v>
      </c>
      <c r="G62" s="20" t="s">
        <v>321</v>
      </c>
      <c r="H62" s="14" t="s">
        <v>322</v>
      </c>
      <c r="I62" s="14" t="s">
        <v>322</v>
      </c>
      <c r="J62" s="133">
        <v>46231</v>
      </c>
      <c r="K62" s="129" t="s">
        <v>853</v>
      </c>
      <c r="L62" s="129"/>
      <c r="M62" s="129" t="s">
        <v>772</v>
      </c>
      <c r="N62" s="129">
        <v>60</v>
      </c>
      <c r="O62" s="83">
        <v>46231</v>
      </c>
      <c r="P62" s="65"/>
    </row>
    <row r="63" spans="1:16" x14ac:dyDescent="0.25">
      <c r="B63" s="65"/>
      <c r="C63" s="65"/>
      <c r="D63" s="65"/>
      <c r="E63" s="65"/>
      <c r="F63" s="81">
        <f t="shared" si="0"/>
        <v>0</v>
      </c>
      <c r="G63" s="65"/>
      <c r="H63" s="65"/>
      <c r="I63" s="65"/>
      <c r="J63" s="65"/>
      <c r="K63" s="65"/>
      <c r="L63" s="65"/>
      <c r="M63" s="65"/>
      <c r="N63" s="65"/>
      <c r="O63" s="65"/>
      <c r="P63" s="65"/>
    </row>
    <row r="64" spans="1:16" x14ac:dyDescent="0.25">
      <c r="B64" s="65"/>
      <c r="C64" s="65"/>
      <c r="D64" s="65"/>
      <c r="E64" s="65"/>
      <c r="F64" s="81">
        <f t="shared" si="0"/>
        <v>0</v>
      </c>
      <c r="G64" s="65"/>
      <c r="H64" s="65"/>
      <c r="I64" s="65"/>
      <c r="J64" s="65"/>
      <c r="K64" s="65"/>
      <c r="L64" s="65"/>
      <c r="M64" s="65"/>
      <c r="N64" s="65"/>
      <c r="O64" s="65"/>
      <c r="P64" s="65"/>
    </row>
    <row r="65" spans="2:16" x14ac:dyDescent="0.25">
      <c r="B65" s="65"/>
      <c r="C65" s="65"/>
      <c r="D65" s="65"/>
      <c r="E65" s="65"/>
      <c r="F65" s="81">
        <f t="shared" si="0"/>
        <v>0</v>
      </c>
      <c r="G65" s="65"/>
      <c r="H65" s="65"/>
      <c r="I65" s="65"/>
      <c r="J65" s="65"/>
      <c r="K65" s="65"/>
      <c r="L65" s="65"/>
      <c r="M65" s="65"/>
      <c r="N65" s="65"/>
      <c r="O65" s="65"/>
      <c r="P65" s="65"/>
    </row>
    <row r="66" spans="2:16" x14ac:dyDescent="0.25">
      <c r="B66" s="65"/>
      <c r="C66" s="65"/>
      <c r="D66" s="65"/>
      <c r="E66" s="65"/>
      <c r="F66" s="81">
        <f t="shared" si="0"/>
        <v>0</v>
      </c>
      <c r="G66" s="65"/>
      <c r="H66" s="65"/>
      <c r="I66" s="65"/>
      <c r="J66" s="65"/>
      <c r="K66" s="65"/>
      <c r="L66" s="65"/>
      <c r="M66" s="65"/>
      <c r="N66" s="65"/>
      <c r="O66" s="65"/>
      <c r="P66" s="65"/>
    </row>
    <row r="67" spans="2:16" x14ac:dyDescent="0.25">
      <c r="B67" s="65"/>
      <c r="C67" s="65"/>
      <c r="D67" s="65"/>
      <c r="E67" s="65"/>
      <c r="F67" s="81">
        <f t="shared" ref="F67:F130" si="3">E67+(E67*22%)</f>
        <v>0</v>
      </c>
      <c r="G67" s="65"/>
      <c r="H67" s="65"/>
      <c r="I67" s="65"/>
      <c r="J67" s="65"/>
      <c r="K67" s="65"/>
      <c r="L67" s="65"/>
      <c r="M67" s="65"/>
      <c r="N67" s="65"/>
      <c r="O67" s="65"/>
      <c r="P67" s="65"/>
    </row>
    <row r="68" spans="2:16" x14ac:dyDescent="0.25">
      <c r="B68" s="65"/>
      <c r="C68" s="65"/>
      <c r="D68" s="65"/>
      <c r="E68" s="65"/>
      <c r="F68" s="81">
        <f t="shared" si="3"/>
        <v>0</v>
      </c>
      <c r="G68" s="65"/>
      <c r="H68" s="65"/>
      <c r="I68" s="65"/>
      <c r="J68" s="65"/>
      <c r="K68" s="65"/>
      <c r="L68" s="65"/>
      <c r="M68" s="65"/>
      <c r="N68" s="65"/>
      <c r="O68" s="65"/>
      <c r="P68" s="65"/>
    </row>
    <row r="69" spans="2:16" x14ac:dyDescent="0.25">
      <c r="B69" s="65"/>
      <c r="C69" s="65"/>
      <c r="D69" s="65"/>
      <c r="E69" s="65"/>
      <c r="F69" s="81">
        <f t="shared" si="3"/>
        <v>0</v>
      </c>
      <c r="G69" s="65"/>
      <c r="H69" s="65"/>
      <c r="I69" s="65"/>
      <c r="J69" s="65"/>
      <c r="K69" s="65"/>
      <c r="L69" s="65"/>
      <c r="M69" s="65"/>
      <c r="N69" s="65"/>
      <c r="O69" s="65"/>
      <c r="P69" s="65"/>
    </row>
    <row r="70" spans="2:16" x14ac:dyDescent="0.25">
      <c r="B70" s="65"/>
      <c r="C70" s="65"/>
      <c r="D70" s="65"/>
      <c r="E70" s="65"/>
      <c r="F70" s="81">
        <f t="shared" si="3"/>
        <v>0</v>
      </c>
      <c r="G70" s="65"/>
      <c r="H70" s="65"/>
      <c r="I70" s="65"/>
      <c r="J70" s="65"/>
      <c r="K70" s="65"/>
      <c r="L70" s="65"/>
      <c r="M70" s="65"/>
      <c r="N70" s="65"/>
      <c r="O70" s="65"/>
      <c r="P70" s="65"/>
    </row>
    <row r="71" spans="2:16" x14ac:dyDescent="0.25">
      <c r="B71" s="65"/>
      <c r="C71" s="65"/>
      <c r="D71" s="65"/>
      <c r="E71" s="65"/>
      <c r="F71" s="81">
        <f t="shared" si="3"/>
        <v>0</v>
      </c>
      <c r="G71" s="65"/>
      <c r="H71" s="65"/>
      <c r="I71" s="65"/>
      <c r="J71" s="65"/>
      <c r="K71" s="65"/>
      <c r="L71" s="65"/>
      <c r="M71" s="65"/>
      <c r="N71" s="65"/>
      <c r="O71" s="65"/>
      <c r="P71" s="65"/>
    </row>
    <row r="72" spans="2:16" x14ac:dyDescent="0.25">
      <c r="B72" s="65"/>
      <c r="C72" s="65"/>
      <c r="D72" s="65"/>
      <c r="E72" s="65"/>
      <c r="F72" s="81">
        <f t="shared" si="3"/>
        <v>0</v>
      </c>
      <c r="G72" s="65"/>
      <c r="H72" s="65"/>
      <c r="I72" s="65"/>
      <c r="J72" s="65"/>
      <c r="K72" s="65"/>
      <c r="L72" s="65"/>
      <c r="M72" s="65"/>
      <c r="N72" s="65"/>
      <c r="O72" s="65"/>
      <c r="P72" s="65"/>
    </row>
    <row r="73" spans="2:16" x14ac:dyDescent="0.25">
      <c r="B73" s="65"/>
      <c r="C73" s="65"/>
      <c r="D73" s="65"/>
      <c r="E73" s="65"/>
      <c r="F73" s="81">
        <f t="shared" si="3"/>
        <v>0</v>
      </c>
      <c r="G73" s="65"/>
      <c r="H73" s="65"/>
      <c r="I73" s="65"/>
      <c r="J73" s="65"/>
      <c r="K73" s="65"/>
      <c r="L73" s="65"/>
      <c r="M73" s="65"/>
      <c r="N73" s="65"/>
      <c r="O73" s="65"/>
      <c r="P73" s="65"/>
    </row>
    <row r="74" spans="2:16" x14ac:dyDescent="0.25">
      <c r="B74" s="65"/>
      <c r="C74" s="65"/>
      <c r="D74" s="65"/>
      <c r="E74" s="65"/>
      <c r="F74" s="81">
        <f t="shared" si="3"/>
        <v>0</v>
      </c>
      <c r="G74" s="65"/>
      <c r="H74" s="65"/>
      <c r="I74" s="65"/>
      <c r="J74" s="65"/>
      <c r="K74" s="65"/>
      <c r="L74" s="65"/>
      <c r="M74" s="65"/>
      <c r="N74" s="65"/>
      <c r="O74" s="65"/>
      <c r="P74" s="65"/>
    </row>
    <row r="75" spans="2:16" x14ac:dyDescent="0.25">
      <c r="B75" s="65"/>
      <c r="C75" s="65"/>
      <c r="D75" s="65"/>
      <c r="E75" s="65"/>
      <c r="F75" s="81">
        <f t="shared" si="3"/>
        <v>0</v>
      </c>
      <c r="G75" s="65"/>
      <c r="H75" s="65"/>
      <c r="I75" s="65"/>
      <c r="J75" s="65"/>
      <c r="K75" s="65"/>
      <c r="L75" s="65"/>
      <c r="M75" s="65"/>
      <c r="N75" s="65"/>
      <c r="O75" s="65"/>
      <c r="P75" s="65"/>
    </row>
    <row r="76" spans="2:16" x14ac:dyDescent="0.25">
      <c r="B76" s="65"/>
      <c r="C76" s="65"/>
      <c r="D76" s="65"/>
      <c r="E76" s="65"/>
      <c r="F76" s="81">
        <f t="shared" si="3"/>
        <v>0</v>
      </c>
      <c r="G76" s="65"/>
      <c r="H76" s="65"/>
      <c r="I76" s="65"/>
      <c r="J76" s="65"/>
      <c r="K76" s="65"/>
      <c r="L76" s="65"/>
      <c r="M76" s="65"/>
      <c r="N76" s="65"/>
      <c r="O76" s="65"/>
      <c r="P76" s="65"/>
    </row>
    <row r="77" spans="2:16" x14ac:dyDescent="0.25">
      <c r="B77" s="65"/>
      <c r="C77" s="65"/>
      <c r="D77" s="65"/>
      <c r="E77" s="65"/>
      <c r="F77" s="81">
        <f t="shared" si="3"/>
        <v>0</v>
      </c>
      <c r="G77" s="65"/>
      <c r="H77" s="65"/>
      <c r="I77" s="65"/>
      <c r="J77" s="65"/>
      <c r="K77" s="65"/>
      <c r="L77" s="65"/>
      <c r="M77" s="65"/>
      <c r="N77" s="65"/>
      <c r="O77" s="65"/>
      <c r="P77" s="65"/>
    </row>
    <row r="78" spans="2:16" x14ac:dyDescent="0.25">
      <c r="B78" s="65"/>
      <c r="C78" s="65"/>
      <c r="D78" s="65"/>
      <c r="E78" s="65"/>
      <c r="F78" s="81">
        <f t="shared" si="3"/>
        <v>0</v>
      </c>
      <c r="G78" s="65"/>
      <c r="H78" s="65"/>
      <c r="I78" s="65"/>
      <c r="J78" s="65"/>
      <c r="K78" s="65"/>
      <c r="L78" s="65"/>
      <c r="M78" s="65"/>
      <c r="N78" s="65"/>
      <c r="O78" s="65"/>
      <c r="P78" s="65"/>
    </row>
    <row r="79" spans="2:16" x14ac:dyDescent="0.25">
      <c r="B79" s="65"/>
      <c r="C79" s="65"/>
      <c r="D79" s="65"/>
      <c r="E79" s="65"/>
      <c r="F79" s="81">
        <f t="shared" si="3"/>
        <v>0</v>
      </c>
      <c r="G79" s="65"/>
      <c r="H79" s="65"/>
      <c r="I79" s="65"/>
      <c r="J79" s="65"/>
      <c r="K79" s="65"/>
      <c r="L79" s="65"/>
      <c r="M79" s="65"/>
      <c r="N79" s="65"/>
      <c r="O79" s="65"/>
      <c r="P79" s="65"/>
    </row>
    <row r="80" spans="2:16" x14ac:dyDescent="0.25">
      <c r="B80" s="65"/>
      <c r="C80" s="65"/>
      <c r="D80" s="65"/>
      <c r="E80" s="65"/>
      <c r="F80" s="81">
        <f t="shared" si="3"/>
        <v>0</v>
      </c>
      <c r="G80" s="65"/>
      <c r="H80" s="65"/>
      <c r="I80" s="65"/>
      <c r="J80" s="65"/>
      <c r="K80" s="65"/>
      <c r="L80" s="65"/>
      <c r="M80" s="65"/>
      <c r="N80" s="65"/>
      <c r="O80" s="65"/>
      <c r="P80" s="65"/>
    </row>
    <row r="81" spans="2:16" x14ac:dyDescent="0.25">
      <c r="B81" s="65"/>
      <c r="C81" s="65"/>
      <c r="D81" s="65"/>
      <c r="E81" s="65"/>
      <c r="F81" s="81">
        <f t="shared" si="3"/>
        <v>0</v>
      </c>
      <c r="G81" s="65"/>
      <c r="H81" s="65"/>
      <c r="I81" s="65"/>
      <c r="J81" s="65"/>
      <c r="K81" s="65"/>
      <c r="L81" s="65"/>
      <c r="M81" s="65"/>
      <c r="N81" s="65"/>
      <c r="O81" s="65"/>
      <c r="P81" s="65"/>
    </row>
    <row r="82" spans="2:16" x14ac:dyDescent="0.25">
      <c r="B82" s="65"/>
      <c r="C82" s="65"/>
      <c r="D82" s="65"/>
      <c r="E82" s="65"/>
      <c r="F82" s="81">
        <f t="shared" si="3"/>
        <v>0</v>
      </c>
      <c r="G82" s="65"/>
      <c r="H82" s="65"/>
      <c r="I82" s="65"/>
      <c r="J82" s="65"/>
      <c r="K82" s="65"/>
      <c r="L82" s="65"/>
      <c r="M82" s="65"/>
      <c r="N82" s="65"/>
      <c r="O82" s="65"/>
      <c r="P82" s="65"/>
    </row>
    <row r="83" spans="2:16" x14ac:dyDescent="0.25">
      <c r="B83" s="65"/>
      <c r="C83" s="65"/>
      <c r="D83" s="65"/>
      <c r="E83" s="65"/>
      <c r="F83" s="81">
        <f t="shared" si="3"/>
        <v>0</v>
      </c>
      <c r="G83" s="65"/>
      <c r="H83" s="65"/>
      <c r="I83" s="65"/>
      <c r="J83" s="65"/>
      <c r="K83" s="65"/>
      <c r="L83" s="65"/>
      <c r="M83" s="65"/>
      <c r="N83" s="65"/>
      <c r="O83" s="65"/>
      <c r="P83" s="65"/>
    </row>
    <row r="84" spans="2:16" x14ac:dyDescent="0.25">
      <c r="B84" s="65"/>
      <c r="C84" s="65"/>
      <c r="D84" s="65"/>
      <c r="E84" s="65"/>
      <c r="F84" s="81">
        <f t="shared" si="3"/>
        <v>0</v>
      </c>
      <c r="G84" s="65"/>
      <c r="H84" s="65"/>
      <c r="I84" s="65"/>
      <c r="J84" s="65"/>
      <c r="K84" s="65"/>
      <c r="L84" s="65"/>
      <c r="M84" s="65"/>
      <c r="N84" s="65"/>
      <c r="O84" s="65"/>
      <c r="P84" s="65"/>
    </row>
    <row r="85" spans="2:16" x14ac:dyDescent="0.25">
      <c r="B85" s="65"/>
      <c r="C85" s="65"/>
      <c r="D85" s="65"/>
      <c r="E85" s="65"/>
      <c r="F85" s="81">
        <f t="shared" si="3"/>
        <v>0</v>
      </c>
      <c r="G85" s="65"/>
      <c r="H85" s="65"/>
      <c r="I85" s="65"/>
      <c r="J85" s="65"/>
      <c r="K85" s="65"/>
      <c r="L85" s="65"/>
      <c r="M85" s="65"/>
      <c r="N85" s="65"/>
      <c r="O85" s="65"/>
      <c r="P85" s="65"/>
    </row>
    <row r="86" spans="2:16" x14ac:dyDescent="0.25">
      <c r="B86" s="65"/>
      <c r="C86" s="65"/>
      <c r="D86" s="65"/>
      <c r="E86" s="65"/>
      <c r="F86" s="81">
        <f t="shared" si="3"/>
        <v>0</v>
      </c>
      <c r="G86" s="65"/>
      <c r="H86" s="65"/>
      <c r="I86" s="65"/>
      <c r="J86" s="65"/>
      <c r="K86" s="65"/>
      <c r="L86" s="65"/>
      <c r="M86" s="65"/>
      <c r="N86" s="65"/>
      <c r="O86" s="65"/>
      <c r="P86" s="65"/>
    </row>
    <row r="87" spans="2:16" x14ac:dyDescent="0.25">
      <c r="B87" s="65"/>
      <c r="C87" s="65"/>
      <c r="D87" s="65"/>
      <c r="E87" s="65"/>
      <c r="F87" s="81">
        <f t="shared" si="3"/>
        <v>0</v>
      </c>
      <c r="G87" s="65"/>
      <c r="H87" s="65"/>
      <c r="I87" s="65"/>
      <c r="J87" s="65"/>
      <c r="K87" s="65"/>
      <c r="L87" s="65"/>
      <c r="M87" s="65"/>
      <c r="N87" s="65"/>
      <c r="O87" s="65"/>
      <c r="P87" s="65"/>
    </row>
    <row r="88" spans="2:16" x14ac:dyDescent="0.25">
      <c r="B88" s="65"/>
      <c r="C88" s="65"/>
      <c r="D88" s="65"/>
      <c r="E88" s="65"/>
      <c r="F88" s="81">
        <f t="shared" si="3"/>
        <v>0</v>
      </c>
      <c r="G88" s="65"/>
      <c r="H88" s="65"/>
      <c r="I88" s="65"/>
      <c r="J88" s="65"/>
      <c r="K88" s="65"/>
      <c r="L88" s="65"/>
      <c r="M88" s="65"/>
      <c r="N88" s="65"/>
      <c r="O88" s="65"/>
      <c r="P88" s="65"/>
    </row>
    <row r="89" spans="2:16" x14ac:dyDescent="0.25">
      <c r="B89" s="65"/>
      <c r="C89" s="65"/>
      <c r="D89" s="65"/>
      <c r="E89" s="65"/>
      <c r="F89" s="81">
        <f t="shared" si="3"/>
        <v>0</v>
      </c>
      <c r="G89" s="65"/>
      <c r="H89" s="65"/>
      <c r="I89" s="65"/>
      <c r="J89" s="65"/>
      <c r="K89" s="65"/>
      <c r="L89" s="65"/>
      <c r="M89" s="65"/>
      <c r="N89" s="65"/>
      <c r="O89" s="65"/>
      <c r="P89" s="65"/>
    </row>
    <row r="90" spans="2:16" x14ac:dyDescent="0.25">
      <c r="B90" s="65"/>
      <c r="C90" s="65"/>
      <c r="D90" s="65"/>
      <c r="E90" s="65"/>
      <c r="F90" s="81">
        <f t="shared" si="3"/>
        <v>0</v>
      </c>
      <c r="G90" s="65"/>
      <c r="H90" s="65"/>
      <c r="I90" s="65"/>
      <c r="J90" s="65"/>
      <c r="K90" s="65"/>
      <c r="L90" s="65"/>
      <c r="M90" s="65"/>
      <c r="N90" s="65"/>
      <c r="O90" s="65"/>
      <c r="P90" s="65"/>
    </row>
    <row r="91" spans="2:16" x14ac:dyDescent="0.25">
      <c r="B91" s="65"/>
      <c r="C91" s="65"/>
      <c r="D91" s="65"/>
      <c r="E91" s="65"/>
      <c r="F91" s="81">
        <f t="shared" si="3"/>
        <v>0</v>
      </c>
      <c r="G91" s="65"/>
      <c r="H91" s="65"/>
      <c r="I91" s="65"/>
      <c r="J91" s="65"/>
      <c r="K91" s="65"/>
      <c r="L91" s="65"/>
      <c r="M91" s="65"/>
      <c r="N91" s="65"/>
      <c r="O91" s="65"/>
      <c r="P91" s="65"/>
    </row>
    <row r="92" spans="2:16" x14ac:dyDescent="0.25">
      <c r="B92" s="65"/>
      <c r="C92" s="65"/>
      <c r="D92" s="65"/>
      <c r="E92" s="65"/>
      <c r="F92" s="81">
        <f t="shared" si="3"/>
        <v>0</v>
      </c>
      <c r="G92" s="65"/>
      <c r="H92" s="65"/>
      <c r="I92" s="65"/>
      <c r="J92" s="65"/>
      <c r="K92" s="65"/>
      <c r="L92" s="65"/>
      <c r="M92" s="65"/>
      <c r="N92" s="65"/>
      <c r="O92" s="65"/>
      <c r="P92" s="65"/>
    </row>
    <row r="93" spans="2:16" x14ac:dyDescent="0.25">
      <c r="B93" s="65"/>
      <c r="C93" s="65"/>
      <c r="D93" s="65"/>
      <c r="E93" s="65"/>
      <c r="F93" s="81">
        <f t="shared" si="3"/>
        <v>0</v>
      </c>
      <c r="G93" s="65"/>
      <c r="H93" s="65"/>
      <c r="I93" s="65"/>
      <c r="J93" s="65"/>
      <c r="K93" s="65"/>
      <c r="L93" s="65"/>
      <c r="M93" s="65"/>
      <c r="N93" s="65"/>
      <c r="O93" s="65"/>
      <c r="P93" s="65"/>
    </row>
    <row r="94" spans="2:16" x14ac:dyDescent="0.25">
      <c r="B94" s="65"/>
      <c r="C94" s="65"/>
      <c r="D94" s="65"/>
      <c r="E94" s="65"/>
      <c r="F94" s="81">
        <f t="shared" si="3"/>
        <v>0</v>
      </c>
      <c r="G94" s="65"/>
      <c r="H94" s="65"/>
      <c r="I94" s="65"/>
      <c r="J94" s="65"/>
      <c r="K94" s="65"/>
      <c r="L94" s="65"/>
      <c r="M94" s="65"/>
      <c r="N94" s="65"/>
      <c r="O94" s="65"/>
      <c r="P94" s="65"/>
    </row>
    <row r="95" spans="2:16" x14ac:dyDescent="0.25">
      <c r="B95" s="65"/>
      <c r="C95" s="65"/>
      <c r="D95" s="65"/>
      <c r="E95" s="65"/>
      <c r="F95" s="81">
        <f t="shared" si="3"/>
        <v>0</v>
      </c>
      <c r="G95" s="65"/>
      <c r="H95" s="65"/>
      <c r="I95" s="65"/>
      <c r="J95" s="65"/>
      <c r="K95" s="65"/>
      <c r="L95" s="65"/>
      <c r="M95" s="65"/>
      <c r="N95" s="65"/>
      <c r="O95" s="65"/>
      <c r="P95" s="65"/>
    </row>
    <row r="96" spans="2:16" x14ac:dyDescent="0.25">
      <c r="B96" s="65"/>
      <c r="C96" s="65"/>
      <c r="D96" s="65"/>
      <c r="E96" s="65"/>
      <c r="F96" s="81">
        <f t="shared" si="3"/>
        <v>0</v>
      </c>
      <c r="G96" s="65"/>
      <c r="H96" s="65"/>
      <c r="I96" s="65"/>
      <c r="J96" s="65"/>
      <c r="K96" s="65"/>
      <c r="L96" s="65"/>
      <c r="M96" s="65"/>
      <c r="N96" s="65"/>
      <c r="O96" s="65"/>
      <c r="P96" s="65"/>
    </row>
    <row r="97" spans="2:16" x14ac:dyDescent="0.25">
      <c r="B97" s="65"/>
      <c r="C97" s="65"/>
      <c r="D97" s="65"/>
      <c r="E97" s="65"/>
      <c r="F97" s="81">
        <f t="shared" si="3"/>
        <v>0</v>
      </c>
      <c r="G97" s="65"/>
      <c r="H97" s="65"/>
      <c r="I97" s="65"/>
      <c r="J97" s="65"/>
      <c r="K97" s="65"/>
      <c r="L97" s="65"/>
      <c r="M97" s="65"/>
      <c r="N97" s="65"/>
      <c r="O97" s="65"/>
      <c r="P97" s="65"/>
    </row>
    <row r="98" spans="2:16" x14ac:dyDescent="0.25">
      <c r="B98" s="65"/>
      <c r="C98" s="65"/>
      <c r="D98" s="65"/>
      <c r="E98" s="65"/>
      <c r="F98" s="81">
        <f t="shared" si="3"/>
        <v>0</v>
      </c>
      <c r="G98" s="65"/>
      <c r="H98" s="65"/>
      <c r="I98" s="65"/>
      <c r="J98" s="65"/>
      <c r="K98" s="65"/>
      <c r="L98" s="65"/>
      <c r="M98" s="65"/>
      <c r="N98" s="65"/>
      <c r="O98" s="65"/>
      <c r="P98" s="65"/>
    </row>
    <row r="99" spans="2:16" x14ac:dyDescent="0.25">
      <c r="B99" s="65"/>
      <c r="C99" s="65"/>
      <c r="D99" s="65"/>
      <c r="E99" s="65"/>
      <c r="F99" s="81">
        <f t="shared" si="3"/>
        <v>0</v>
      </c>
      <c r="G99" s="65"/>
      <c r="H99" s="65"/>
      <c r="I99" s="65"/>
      <c r="J99" s="65"/>
      <c r="K99" s="65"/>
      <c r="L99" s="65"/>
      <c r="M99" s="65"/>
      <c r="N99" s="65"/>
      <c r="O99" s="65"/>
      <c r="P99" s="65"/>
    </row>
    <row r="100" spans="2:16" x14ac:dyDescent="0.25">
      <c r="B100" s="65"/>
      <c r="C100" s="65"/>
      <c r="D100" s="65"/>
      <c r="E100" s="65"/>
      <c r="F100" s="81">
        <f t="shared" si="3"/>
        <v>0</v>
      </c>
      <c r="G100" s="65"/>
      <c r="H100" s="65"/>
      <c r="I100" s="65"/>
      <c r="J100" s="65"/>
      <c r="K100" s="65"/>
      <c r="L100" s="65"/>
      <c r="M100" s="65"/>
      <c r="N100" s="65"/>
      <c r="O100" s="65"/>
      <c r="P100" s="65"/>
    </row>
    <row r="101" spans="2:16" x14ac:dyDescent="0.25">
      <c r="B101" s="65"/>
      <c r="C101" s="65"/>
      <c r="D101" s="65"/>
      <c r="E101" s="65"/>
      <c r="F101" s="81">
        <f t="shared" si="3"/>
        <v>0</v>
      </c>
      <c r="G101" s="65"/>
      <c r="H101" s="65"/>
      <c r="I101" s="65"/>
      <c r="J101" s="65"/>
      <c r="K101" s="65"/>
      <c r="L101" s="65"/>
      <c r="M101" s="65"/>
      <c r="N101" s="65"/>
      <c r="O101" s="65"/>
      <c r="P101" s="65"/>
    </row>
    <row r="102" spans="2:16" x14ac:dyDescent="0.25">
      <c r="B102" s="65"/>
      <c r="C102" s="65"/>
      <c r="D102" s="65"/>
      <c r="E102" s="65"/>
      <c r="F102" s="81">
        <f t="shared" si="3"/>
        <v>0</v>
      </c>
      <c r="G102" s="65"/>
      <c r="H102" s="65"/>
      <c r="I102" s="65"/>
      <c r="J102" s="65"/>
      <c r="K102" s="65"/>
      <c r="L102" s="65"/>
      <c r="M102" s="65"/>
      <c r="N102" s="65"/>
      <c r="O102" s="65"/>
      <c r="P102" s="65"/>
    </row>
    <row r="103" spans="2:16" x14ac:dyDescent="0.25">
      <c r="B103" s="65"/>
      <c r="C103" s="65"/>
      <c r="D103" s="65"/>
      <c r="E103" s="65"/>
      <c r="F103" s="81">
        <f t="shared" si="3"/>
        <v>0</v>
      </c>
      <c r="G103" s="65"/>
      <c r="H103" s="65"/>
      <c r="I103" s="65"/>
      <c r="J103" s="65"/>
      <c r="K103" s="65"/>
      <c r="L103" s="65"/>
      <c r="M103" s="65"/>
      <c r="N103" s="65"/>
      <c r="O103" s="65"/>
      <c r="P103" s="65"/>
    </row>
    <row r="104" spans="2:16" x14ac:dyDescent="0.25">
      <c r="B104" s="65"/>
      <c r="C104" s="65"/>
      <c r="D104" s="65"/>
      <c r="E104" s="65"/>
      <c r="F104" s="81">
        <f t="shared" si="3"/>
        <v>0</v>
      </c>
      <c r="G104" s="65"/>
      <c r="H104" s="65"/>
      <c r="I104" s="65"/>
      <c r="J104" s="65"/>
      <c r="K104" s="65"/>
      <c r="L104" s="65"/>
      <c r="M104" s="65"/>
      <c r="N104" s="65"/>
      <c r="O104" s="65"/>
      <c r="P104" s="65"/>
    </row>
    <row r="105" spans="2:16" x14ac:dyDescent="0.25">
      <c r="B105" s="65"/>
      <c r="C105" s="65"/>
      <c r="D105" s="65"/>
      <c r="E105" s="65"/>
      <c r="F105" s="81">
        <f t="shared" si="3"/>
        <v>0</v>
      </c>
      <c r="G105" s="65"/>
      <c r="H105" s="65"/>
      <c r="I105" s="65"/>
      <c r="J105" s="65"/>
      <c r="K105" s="65"/>
      <c r="L105" s="65"/>
      <c r="M105" s="65"/>
      <c r="N105" s="65"/>
      <c r="O105" s="65"/>
      <c r="P105" s="65"/>
    </row>
    <row r="106" spans="2:16" x14ac:dyDescent="0.25">
      <c r="B106" s="65"/>
      <c r="C106" s="65"/>
      <c r="D106" s="65"/>
      <c r="E106" s="65"/>
      <c r="F106" s="81">
        <f t="shared" si="3"/>
        <v>0</v>
      </c>
      <c r="G106" s="65"/>
      <c r="H106" s="65"/>
      <c r="I106" s="65"/>
      <c r="J106" s="65"/>
      <c r="K106" s="65"/>
      <c r="L106" s="65"/>
      <c r="M106" s="65"/>
      <c r="N106" s="65"/>
      <c r="O106" s="65"/>
      <c r="P106" s="65"/>
    </row>
    <row r="107" spans="2:16" x14ac:dyDescent="0.25">
      <c r="B107" s="65"/>
      <c r="C107" s="65"/>
      <c r="D107" s="65"/>
      <c r="E107" s="65"/>
      <c r="F107" s="81">
        <f t="shared" si="3"/>
        <v>0</v>
      </c>
      <c r="G107" s="65"/>
      <c r="H107" s="65"/>
      <c r="I107" s="65"/>
      <c r="J107" s="65"/>
      <c r="K107" s="65"/>
      <c r="L107" s="65"/>
      <c r="M107" s="65"/>
      <c r="N107" s="65"/>
      <c r="O107" s="65"/>
      <c r="P107" s="65"/>
    </row>
    <row r="108" spans="2:16" x14ac:dyDescent="0.25">
      <c r="B108" s="65"/>
      <c r="C108" s="65"/>
      <c r="D108" s="65"/>
      <c r="E108" s="65"/>
      <c r="F108" s="81">
        <f t="shared" si="3"/>
        <v>0</v>
      </c>
      <c r="G108" s="65"/>
      <c r="H108" s="65"/>
      <c r="I108" s="65"/>
      <c r="J108" s="65"/>
      <c r="K108" s="65"/>
      <c r="L108" s="65"/>
      <c r="M108" s="65"/>
      <c r="N108" s="65"/>
      <c r="O108" s="65"/>
      <c r="P108" s="65"/>
    </row>
    <row r="109" spans="2:16" x14ac:dyDescent="0.25">
      <c r="F109" s="1">
        <f t="shared" si="3"/>
        <v>0</v>
      </c>
    </row>
    <row r="110" spans="2:16" x14ac:dyDescent="0.25">
      <c r="F110" s="1">
        <f t="shared" si="3"/>
        <v>0</v>
      </c>
    </row>
    <row r="111" spans="2:16" x14ac:dyDescent="0.25">
      <c r="F111" s="1">
        <f t="shared" si="3"/>
        <v>0</v>
      </c>
    </row>
    <row r="112" spans="2:16" x14ac:dyDescent="0.25">
      <c r="F112" s="1">
        <f t="shared" si="3"/>
        <v>0</v>
      </c>
    </row>
    <row r="113" spans="6:6" x14ac:dyDescent="0.25">
      <c r="F113" s="1">
        <f t="shared" si="3"/>
        <v>0</v>
      </c>
    </row>
    <row r="114" spans="6:6" x14ac:dyDescent="0.25">
      <c r="F114" s="1">
        <f t="shared" si="3"/>
        <v>0</v>
      </c>
    </row>
    <row r="115" spans="6:6" x14ac:dyDescent="0.25">
      <c r="F115" s="1">
        <f t="shared" si="3"/>
        <v>0</v>
      </c>
    </row>
    <row r="116" spans="6:6" x14ac:dyDescent="0.25">
      <c r="F116" s="1">
        <f t="shared" si="3"/>
        <v>0</v>
      </c>
    </row>
    <row r="117" spans="6:6" x14ac:dyDescent="0.25">
      <c r="F117" s="1">
        <f t="shared" si="3"/>
        <v>0</v>
      </c>
    </row>
    <row r="118" spans="6:6" x14ac:dyDescent="0.25">
      <c r="F118" s="1">
        <f t="shared" si="3"/>
        <v>0</v>
      </c>
    </row>
    <row r="119" spans="6:6" x14ac:dyDescent="0.25">
      <c r="F119" s="1">
        <f t="shared" si="3"/>
        <v>0</v>
      </c>
    </row>
    <row r="120" spans="6:6" x14ac:dyDescent="0.25">
      <c r="F120" s="1">
        <f t="shared" si="3"/>
        <v>0</v>
      </c>
    </row>
    <row r="121" spans="6:6" x14ac:dyDescent="0.25">
      <c r="F121" s="1">
        <f t="shared" si="3"/>
        <v>0</v>
      </c>
    </row>
    <row r="122" spans="6:6" x14ac:dyDescent="0.25">
      <c r="F122" s="1">
        <f t="shared" si="3"/>
        <v>0</v>
      </c>
    </row>
    <row r="123" spans="6:6" x14ac:dyDescent="0.25">
      <c r="F123" s="1">
        <f t="shared" si="3"/>
        <v>0</v>
      </c>
    </row>
    <row r="124" spans="6:6" x14ac:dyDescent="0.25">
      <c r="F124" s="1">
        <f t="shared" si="3"/>
        <v>0</v>
      </c>
    </row>
    <row r="125" spans="6:6" x14ac:dyDescent="0.25">
      <c r="F125" s="1">
        <f t="shared" si="3"/>
        <v>0</v>
      </c>
    </row>
    <row r="126" spans="6:6" x14ac:dyDescent="0.25">
      <c r="F126" s="1">
        <f t="shared" si="3"/>
        <v>0</v>
      </c>
    </row>
    <row r="127" spans="6:6" x14ac:dyDescent="0.25">
      <c r="F127" s="1">
        <f t="shared" si="3"/>
        <v>0</v>
      </c>
    </row>
    <row r="128" spans="6:6" x14ac:dyDescent="0.25">
      <c r="F128" s="1">
        <f t="shared" si="3"/>
        <v>0</v>
      </c>
    </row>
    <row r="129" spans="6:6" x14ac:dyDescent="0.25">
      <c r="F129" s="1">
        <f t="shared" si="3"/>
        <v>0</v>
      </c>
    </row>
    <row r="130" spans="6:6" x14ac:dyDescent="0.25">
      <c r="F130" s="1">
        <f t="shared" si="3"/>
        <v>0</v>
      </c>
    </row>
    <row r="131" spans="6:6" x14ac:dyDescent="0.25">
      <c r="F131" s="1">
        <f t="shared" ref="F131:F133" si="4">E131+(E131*22%)</f>
        <v>0</v>
      </c>
    </row>
    <row r="132" spans="6:6" x14ac:dyDescent="0.25">
      <c r="F132" s="1">
        <f t="shared" si="4"/>
        <v>0</v>
      </c>
    </row>
    <row r="133" spans="6:6" x14ac:dyDescent="0.25">
      <c r="F133" s="1">
        <f t="shared" si="4"/>
        <v>0</v>
      </c>
    </row>
  </sheetData>
  <autoFilter ref="A1:Q133" xr:uid="{4A8CADBE-3525-4B2A-9845-C73C5C3D895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C4A3-9C09-4438-B936-5C740B970A8F}">
  <dimension ref="A1:Q261"/>
  <sheetViews>
    <sheetView topLeftCell="A97" workbookViewId="0">
      <selection activeCell="A99" sqref="A99:XFD99"/>
    </sheetView>
  </sheetViews>
  <sheetFormatPr defaultRowHeight="15" x14ac:dyDescent="0.25"/>
  <cols>
    <col min="3" max="3" width="14.5703125" customWidth="1"/>
    <col min="4" max="4" width="40.5703125" customWidth="1"/>
    <col min="5" max="5" width="10.5703125" style="1" bestFit="1" customWidth="1"/>
    <col min="6" max="6" width="12" bestFit="1" customWidth="1"/>
    <col min="7" max="7" width="19" style="2" bestFit="1" customWidth="1"/>
    <col min="8" max="8" width="19.7109375" bestFit="1" customWidth="1"/>
    <col min="9" max="9" width="12" bestFit="1" customWidth="1"/>
    <col min="10" max="10" width="17.28515625" customWidth="1"/>
    <col min="11" max="11" width="16.7109375" customWidth="1"/>
    <col min="12" max="12" width="17.7109375" customWidth="1"/>
    <col min="15" max="15" width="10.7109375" bestFit="1" customWidth="1"/>
    <col min="16" max="16" width="18.7109375" customWidth="1"/>
  </cols>
  <sheetData>
    <row r="1" spans="1:17" ht="52.5" customHeight="1" x14ac:dyDescent="0.25">
      <c r="A1" s="4" t="s">
        <v>1</v>
      </c>
      <c r="B1" s="4" t="s">
        <v>106</v>
      </c>
      <c r="C1" s="12" t="s">
        <v>0</v>
      </c>
      <c r="D1" s="4" t="s">
        <v>2</v>
      </c>
      <c r="E1" s="5" t="s">
        <v>100</v>
      </c>
      <c r="F1" s="5" t="s">
        <v>101</v>
      </c>
      <c r="G1" s="6" t="s">
        <v>102</v>
      </c>
      <c r="H1" s="4" t="s">
        <v>13</v>
      </c>
      <c r="I1" s="4" t="s">
        <v>14</v>
      </c>
      <c r="J1" s="4" t="s">
        <v>359</v>
      </c>
      <c r="K1" s="6" t="s">
        <v>104</v>
      </c>
      <c r="L1" s="6" t="s">
        <v>140</v>
      </c>
      <c r="M1" s="6" t="s">
        <v>109</v>
      </c>
      <c r="N1" s="4" t="s">
        <v>110</v>
      </c>
      <c r="O1" s="8" t="s">
        <v>105</v>
      </c>
      <c r="P1" s="3" t="s">
        <v>111</v>
      </c>
      <c r="Q1" t="s">
        <v>159</v>
      </c>
    </row>
    <row r="2" spans="1:17" ht="30" x14ac:dyDescent="0.25">
      <c r="A2" s="129">
        <v>2025</v>
      </c>
      <c r="B2" s="129">
        <v>1</v>
      </c>
      <c r="C2" s="130" t="s">
        <v>973</v>
      </c>
      <c r="D2" s="129" t="s">
        <v>972</v>
      </c>
      <c r="E2" s="24">
        <v>388.5</v>
      </c>
      <c r="F2" s="16">
        <f>(E2*22%)+E2</f>
        <v>473.97</v>
      </c>
      <c r="G2" s="131" t="s">
        <v>181</v>
      </c>
      <c r="H2" s="132" t="s">
        <v>182</v>
      </c>
      <c r="I2" s="132" t="s">
        <v>182</v>
      </c>
      <c r="J2" s="133">
        <v>45664</v>
      </c>
      <c r="K2" s="134" t="s">
        <v>853</v>
      </c>
      <c r="L2" s="129"/>
      <c r="M2" s="129" t="s">
        <v>854</v>
      </c>
      <c r="N2" s="129">
        <v>1</v>
      </c>
      <c r="O2" s="133">
        <v>45664</v>
      </c>
      <c r="P2" s="129"/>
      <c r="Q2" s="65"/>
    </row>
    <row r="3" spans="1:17" ht="60" x14ac:dyDescent="0.25">
      <c r="A3" s="129">
        <v>2025</v>
      </c>
      <c r="B3" s="129">
        <v>2</v>
      </c>
      <c r="C3" s="130" t="s">
        <v>975</v>
      </c>
      <c r="D3" s="134" t="s">
        <v>974</v>
      </c>
      <c r="E3" s="24">
        <v>1557.38</v>
      </c>
      <c r="F3" s="16">
        <f>(E3*22%)+E3</f>
        <v>1900.0036</v>
      </c>
      <c r="G3" s="20" t="s">
        <v>637</v>
      </c>
      <c r="H3" s="14" t="s">
        <v>28</v>
      </c>
      <c r="I3" s="14" t="s">
        <v>28</v>
      </c>
      <c r="J3" s="133">
        <v>45665</v>
      </c>
      <c r="K3" s="134" t="s">
        <v>853</v>
      </c>
      <c r="L3" s="129"/>
      <c r="M3" s="129" t="s">
        <v>854</v>
      </c>
      <c r="N3" s="129">
        <v>2</v>
      </c>
      <c r="O3" s="133">
        <v>45665</v>
      </c>
      <c r="P3" s="129"/>
      <c r="Q3" s="65"/>
    </row>
    <row r="4" spans="1:17" ht="16.5" customHeight="1" x14ac:dyDescent="0.25">
      <c r="A4" s="129">
        <v>2025</v>
      </c>
      <c r="B4" s="129">
        <v>3</v>
      </c>
      <c r="C4" s="130" t="s">
        <v>979</v>
      </c>
      <c r="D4" s="134" t="s">
        <v>976</v>
      </c>
      <c r="E4" s="24">
        <v>2500</v>
      </c>
      <c r="F4" s="16">
        <v>2500</v>
      </c>
      <c r="G4" s="20" t="s">
        <v>741</v>
      </c>
      <c r="H4" s="14" t="s">
        <v>154</v>
      </c>
      <c r="I4" s="14" t="s">
        <v>155</v>
      </c>
      <c r="J4" s="133">
        <v>45674</v>
      </c>
      <c r="K4" s="129" t="s">
        <v>228</v>
      </c>
      <c r="L4" s="129"/>
      <c r="M4" s="129" t="s">
        <v>854</v>
      </c>
      <c r="N4" s="129">
        <v>4</v>
      </c>
      <c r="O4" s="133">
        <v>45674</v>
      </c>
      <c r="P4" s="129"/>
      <c r="Q4" s="65"/>
    </row>
    <row r="5" spans="1:17" ht="17.25" customHeight="1" x14ac:dyDescent="0.25">
      <c r="A5" s="129">
        <v>2025</v>
      </c>
      <c r="B5" s="129">
        <v>4</v>
      </c>
      <c r="C5" s="130" t="s">
        <v>980</v>
      </c>
      <c r="D5" s="134" t="s">
        <v>977</v>
      </c>
      <c r="E5" s="24">
        <v>1557.38</v>
      </c>
      <c r="F5" s="16">
        <f t="shared" ref="F5:F27" si="0">(E5*22%)+E5</f>
        <v>1900.0036</v>
      </c>
      <c r="G5" s="20" t="s">
        <v>978</v>
      </c>
      <c r="H5" s="14" t="s">
        <v>45</v>
      </c>
      <c r="I5" s="14" t="s">
        <v>45</v>
      </c>
      <c r="J5" s="133">
        <v>45679</v>
      </c>
      <c r="K5" s="134" t="s">
        <v>853</v>
      </c>
      <c r="L5" s="129"/>
      <c r="M5" s="129" t="s">
        <v>854</v>
      </c>
      <c r="N5" s="129">
        <v>6</v>
      </c>
      <c r="O5" s="133">
        <v>45679</v>
      </c>
      <c r="P5" s="129"/>
      <c r="Q5" s="65"/>
    </row>
    <row r="6" spans="1:17" ht="36" customHeight="1" x14ac:dyDescent="0.25">
      <c r="A6" s="129">
        <v>2025</v>
      </c>
      <c r="B6" s="129">
        <v>5</v>
      </c>
      <c r="C6" s="130" t="s">
        <v>981</v>
      </c>
      <c r="D6" s="134" t="s">
        <v>793</v>
      </c>
      <c r="E6" s="24">
        <v>12376</v>
      </c>
      <c r="F6" s="16">
        <f>(E6*5%)+E6</f>
        <v>12994.8</v>
      </c>
      <c r="G6" s="20" t="s">
        <v>794</v>
      </c>
      <c r="H6" s="14" t="s">
        <v>795</v>
      </c>
      <c r="I6" s="14" t="s">
        <v>795</v>
      </c>
      <c r="J6" s="133">
        <v>45684</v>
      </c>
      <c r="K6" s="129" t="s">
        <v>228</v>
      </c>
      <c r="L6" s="129"/>
      <c r="M6" s="129" t="s">
        <v>790</v>
      </c>
      <c r="N6" s="129">
        <v>63</v>
      </c>
      <c r="O6" s="133">
        <v>45657</v>
      </c>
      <c r="P6" s="129"/>
      <c r="Q6" s="65"/>
    </row>
    <row r="7" spans="1:17" ht="31.5" customHeight="1" x14ac:dyDescent="0.25">
      <c r="A7" s="129">
        <v>2025</v>
      </c>
      <c r="B7" s="129">
        <v>6</v>
      </c>
      <c r="C7" s="130" t="s">
        <v>982</v>
      </c>
      <c r="D7" s="134" t="s">
        <v>802</v>
      </c>
      <c r="E7" s="24">
        <v>14300</v>
      </c>
      <c r="F7" s="16">
        <v>14300</v>
      </c>
      <c r="G7" s="20" t="s">
        <v>803</v>
      </c>
      <c r="H7" s="14" t="s">
        <v>804</v>
      </c>
      <c r="I7" s="14" t="s">
        <v>804</v>
      </c>
      <c r="J7" s="133">
        <v>45684</v>
      </c>
      <c r="K7" s="129" t="s">
        <v>228</v>
      </c>
      <c r="L7" s="129"/>
      <c r="M7" s="129" t="s">
        <v>790</v>
      </c>
      <c r="N7" s="129">
        <v>64</v>
      </c>
      <c r="O7" s="133">
        <v>45657</v>
      </c>
      <c r="P7" s="129"/>
      <c r="Q7" s="65"/>
    </row>
    <row r="8" spans="1:17" ht="15.75" customHeight="1" x14ac:dyDescent="0.25">
      <c r="A8" s="129">
        <v>2025</v>
      </c>
      <c r="B8" s="129">
        <v>7</v>
      </c>
      <c r="C8" s="130" t="s">
        <v>983</v>
      </c>
      <c r="D8" s="134" t="s">
        <v>718</v>
      </c>
      <c r="E8" s="24">
        <v>3690</v>
      </c>
      <c r="F8" s="16">
        <f t="shared" ref="F8" si="1">(E8*22%)+E8</f>
        <v>4501.8</v>
      </c>
      <c r="G8" s="20" t="s">
        <v>219</v>
      </c>
      <c r="H8" s="14" t="s">
        <v>720</v>
      </c>
      <c r="I8" s="14" t="s">
        <v>719</v>
      </c>
      <c r="J8" s="133">
        <v>45684</v>
      </c>
      <c r="K8" s="129" t="s">
        <v>228</v>
      </c>
      <c r="L8" s="129"/>
      <c r="M8" s="129" t="s">
        <v>854</v>
      </c>
      <c r="N8" s="129">
        <v>65</v>
      </c>
      <c r="O8" s="133">
        <v>45657</v>
      </c>
      <c r="P8" s="129"/>
      <c r="Q8" s="65"/>
    </row>
    <row r="9" spans="1:17" ht="150" x14ac:dyDescent="0.25">
      <c r="A9" s="129">
        <v>2025</v>
      </c>
      <c r="B9" s="129">
        <v>8</v>
      </c>
      <c r="C9" s="130" t="s">
        <v>985</v>
      </c>
      <c r="D9" s="134" t="s">
        <v>984</v>
      </c>
      <c r="E9" s="24">
        <v>2712</v>
      </c>
      <c r="F9" s="16">
        <f t="shared" si="0"/>
        <v>3308.64</v>
      </c>
      <c r="G9" s="20" t="s">
        <v>824</v>
      </c>
      <c r="H9" s="14" t="s">
        <v>825</v>
      </c>
      <c r="I9" s="14" t="s">
        <v>825</v>
      </c>
      <c r="J9" s="135">
        <v>45685</v>
      </c>
      <c r="K9" s="134" t="s">
        <v>853</v>
      </c>
      <c r="L9" s="129"/>
      <c r="M9" s="129" t="s">
        <v>854</v>
      </c>
      <c r="N9" s="129">
        <v>9</v>
      </c>
      <c r="O9" s="133">
        <v>45685</v>
      </c>
      <c r="P9" s="129"/>
      <c r="Q9" s="65"/>
    </row>
    <row r="10" spans="1:17" ht="45" x14ac:dyDescent="0.25">
      <c r="A10" s="129">
        <v>2025</v>
      </c>
      <c r="B10" s="129">
        <v>9</v>
      </c>
      <c r="C10" s="130" t="s">
        <v>988</v>
      </c>
      <c r="D10" s="134" t="s">
        <v>987</v>
      </c>
      <c r="E10" s="24">
        <v>179.2</v>
      </c>
      <c r="F10" s="16">
        <f t="shared" si="0"/>
        <v>218.624</v>
      </c>
      <c r="G10" s="20" t="s">
        <v>181</v>
      </c>
      <c r="H10" s="14" t="s">
        <v>182</v>
      </c>
      <c r="I10" s="14" t="s">
        <v>182</v>
      </c>
      <c r="J10" s="135">
        <v>45688</v>
      </c>
      <c r="K10" s="134" t="s">
        <v>853</v>
      </c>
      <c r="L10" s="129"/>
      <c r="M10" s="129" t="s">
        <v>854</v>
      </c>
      <c r="N10" s="129">
        <v>10</v>
      </c>
      <c r="O10" s="133">
        <v>45688</v>
      </c>
      <c r="P10" s="129"/>
      <c r="Q10" s="65"/>
    </row>
    <row r="11" spans="1:17" ht="45" x14ac:dyDescent="0.25">
      <c r="A11" s="129">
        <v>2025</v>
      </c>
      <c r="B11" s="129">
        <v>10</v>
      </c>
      <c r="C11" s="130" t="s">
        <v>992</v>
      </c>
      <c r="D11" s="134" t="s">
        <v>986</v>
      </c>
      <c r="E11" s="24">
        <v>683</v>
      </c>
      <c r="F11" s="16">
        <v>683</v>
      </c>
      <c r="G11" s="20" t="s">
        <v>989</v>
      </c>
      <c r="H11" s="14" t="s">
        <v>56</v>
      </c>
      <c r="I11" s="14" t="s">
        <v>56</v>
      </c>
      <c r="J11" s="135">
        <v>45691</v>
      </c>
      <c r="K11" s="134" t="s">
        <v>853</v>
      </c>
      <c r="L11" s="129"/>
      <c r="M11" s="129" t="s">
        <v>854</v>
      </c>
      <c r="N11" s="129">
        <v>11</v>
      </c>
      <c r="O11" s="133">
        <v>45691</v>
      </c>
      <c r="P11" s="129" t="s">
        <v>990</v>
      </c>
      <c r="Q11" s="65" t="s">
        <v>879</v>
      </c>
    </row>
    <row r="12" spans="1:17" ht="60" x14ac:dyDescent="0.25">
      <c r="A12" s="129">
        <v>2025</v>
      </c>
      <c r="B12" s="129">
        <v>11</v>
      </c>
      <c r="C12" s="130" t="s">
        <v>996</v>
      </c>
      <c r="D12" s="134" t="s">
        <v>995</v>
      </c>
      <c r="E12" s="24">
        <v>13500</v>
      </c>
      <c r="F12" s="16">
        <f t="shared" si="0"/>
        <v>16470</v>
      </c>
      <c r="G12" s="20" t="s">
        <v>994</v>
      </c>
      <c r="H12" s="14" t="s">
        <v>993</v>
      </c>
      <c r="I12" s="14" t="s">
        <v>993</v>
      </c>
      <c r="J12" s="83">
        <v>45693</v>
      </c>
      <c r="K12" s="134" t="s">
        <v>853</v>
      </c>
      <c r="L12" s="129"/>
      <c r="M12" s="129" t="s">
        <v>790</v>
      </c>
      <c r="N12" s="129">
        <v>12</v>
      </c>
      <c r="O12" s="133">
        <v>45693</v>
      </c>
      <c r="P12" s="129"/>
      <c r="Q12" s="65"/>
    </row>
    <row r="13" spans="1:17" ht="90" x14ac:dyDescent="0.25">
      <c r="A13" s="129">
        <v>2025</v>
      </c>
      <c r="B13" s="129">
        <v>12</v>
      </c>
      <c r="C13" s="130" t="s">
        <v>998</v>
      </c>
      <c r="D13" s="134" t="s">
        <v>997</v>
      </c>
      <c r="E13" s="24">
        <v>43</v>
      </c>
      <c r="F13" s="16">
        <v>43</v>
      </c>
      <c r="G13" s="20" t="s">
        <v>824</v>
      </c>
      <c r="H13" s="14" t="s">
        <v>825</v>
      </c>
      <c r="I13" s="14" t="s">
        <v>825</v>
      </c>
      <c r="J13" s="135">
        <v>45694</v>
      </c>
      <c r="K13" s="134" t="s">
        <v>853</v>
      </c>
      <c r="L13" s="129"/>
      <c r="M13" s="129" t="s">
        <v>854</v>
      </c>
      <c r="N13" s="129">
        <v>13</v>
      </c>
      <c r="O13" s="133">
        <v>45695</v>
      </c>
      <c r="P13" s="129"/>
      <c r="Q13" s="65"/>
    </row>
    <row r="14" spans="1:17" ht="77.25" customHeight="1" x14ac:dyDescent="0.25">
      <c r="A14" s="129">
        <v>2025</v>
      </c>
      <c r="B14" s="129">
        <v>13</v>
      </c>
      <c r="C14" s="130" t="s">
        <v>1001</v>
      </c>
      <c r="D14" s="134" t="s">
        <v>1003</v>
      </c>
      <c r="E14" s="24">
        <v>396</v>
      </c>
      <c r="F14" s="16">
        <f t="shared" si="0"/>
        <v>483.12</v>
      </c>
      <c r="G14" s="20" t="s">
        <v>420</v>
      </c>
      <c r="H14" s="14" t="s">
        <v>343</v>
      </c>
      <c r="I14" s="14" t="s">
        <v>343</v>
      </c>
      <c r="J14" s="135">
        <v>45699</v>
      </c>
      <c r="K14" s="129" t="s">
        <v>421</v>
      </c>
      <c r="L14" s="129" t="s">
        <v>999</v>
      </c>
      <c r="M14" s="129" t="s">
        <v>854</v>
      </c>
      <c r="N14" s="129">
        <v>2</v>
      </c>
      <c r="O14" s="133">
        <v>45699</v>
      </c>
      <c r="P14" s="129"/>
      <c r="Q14" s="65"/>
    </row>
    <row r="15" spans="1:17" ht="75" customHeight="1" x14ac:dyDescent="0.25">
      <c r="A15" s="129">
        <v>2025</v>
      </c>
      <c r="B15" s="129">
        <v>14</v>
      </c>
      <c r="C15" s="130" t="s">
        <v>1000</v>
      </c>
      <c r="D15" s="134" t="s">
        <v>1002</v>
      </c>
      <c r="E15" s="24">
        <v>700</v>
      </c>
      <c r="F15" s="16">
        <f t="shared" si="0"/>
        <v>854</v>
      </c>
      <c r="G15" s="20" t="s">
        <v>704</v>
      </c>
      <c r="H15" s="14" t="s">
        <v>311</v>
      </c>
      <c r="I15" s="14" t="s">
        <v>311</v>
      </c>
      <c r="J15" s="135">
        <v>45700</v>
      </c>
      <c r="K15" s="129" t="s">
        <v>421</v>
      </c>
      <c r="L15" s="129" t="s">
        <v>999</v>
      </c>
      <c r="M15" s="129" t="s">
        <v>854</v>
      </c>
      <c r="N15" s="129">
        <v>3</v>
      </c>
      <c r="O15" s="133">
        <v>45699</v>
      </c>
      <c r="P15" s="129"/>
      <c r="Q15" s="65"/>
    </row>
    <row r="16" spans="1:17" ht="59.25" customHeight="1" x14ac:dyDescent="0.25">
      <c r="A16" s="129">
        <v>2025</v>
      </c>
      <c r="B16" s="129">
        <v>15</v>
      </c>
      <c r="C16" s="130" t="s">
        <v>1007</v>
      </c>
      <c r="D16" s="134" t="s">
        <v>1004</v>
      </c>
      <c r="E16" s="24">
        <v>300</v>
      </c>
      <c r="F16" s="16">
        <f t="shared" si="0"/>
        <v>366</v>
      </c>
      <c r="G16" s="20" t="s">
        <v>680</v>
      </c>
      <c r="H16" s="14" t="s">
        <v>74</v>
      </c>
      <c r="I16" s="14" t="s">
        <v>74</v>
      </c>
      <c r="J16" s="135">
        <v>45708</v>
      </c>
      <c r="K16" s="134" t="s">
        <v>853</v>
      </c>
      <c r="L16" s="129"/>
      <c r="M16" s="129" t="s">
        <v>854</v>
      </c>
      <c r="N16" s="129">
        <v>14</v>
      </c>
      <c r="O16" s="133">
        <v>45343</v>
      </c>
      <c r="P16" s="129"/>
      <c r="Q16" s="65"/>
    </row>
    <row r="17" spans="1:17" ht="63" customHeight="1" x14ac:dyDescent="0.25">
      <c r="A17" s="129">
        <v>2025</v>
      </c>
      <c r="B17" s="129">
        <v>16</v>
      </c>
      <c r="C17" s="130" t="s">
        <v>1006</v>
      </c>
      <c r="D17" s="134" t="s">
        <v>1004</v>
      </c>
      <c r="E17" s="24">
        <v>75</v>
      </c>
      <c r="F17" s="16">
        <f t="shared" si="0"/>
        <v>91.5</v>
      </c>
      <c r="G17" s="20" t="s">
        <v>78</v>
      </c>
      <c r="H17" s="14" t="s">
        <v>1005</v>
      </c>
      <c r="I17" s="14" t="s">
        <v>407</v>
      </c>
      <c r="J17" s="135">
        <v>45708</v>
      </c>
      <c r="K17" s="134" t="s">
        <v>853</v>
      </c>
      <c r="L17" s="129"/>
      <c r="M17" s="129" t="s">
        <v>854</v>
      </c>
      <c r="N17" s="129">
        <v>14</v>
      </c>
      <c r="O17" s="133">
        <v>45343</v>
      </c>
      <c r="P17" s="129"/>
      <c r="Q17" s="65"/>
    </row>
    <row r="18" spans="1:17" ht="63" customHeight="1" x14ac:dyDescent="0.25">
      <c r="A18" s="129">
        <v>2025</v>
      </c>
      <c r="B18" s="129">
        <v>17</v>
      </c>
      <c r="C18" s="130" t="s">
        <v>1008</v>
      </c>
      <c r="D18" s="93" t="s">
        <v>1009</v>
      </c>
      <c r="E18" s="24">
        <v>475.2</v>
      </c>
      <c r="F18" s="16">
        <f t="shared" si="0"/>
        <v>579.74400000000003</v>
      </c>
      <c r="G18" s="136" t="s">
        <v>321</v>
      </c>
      <c r="H18" s="14" t="s">
        <v>322</v>
      </c>
      <c r="I18" s="14" t="s">
        <v>322</v>
      </c>
      <c r="J18" s="83">
        <v>45708</v>
      </c>
      <c r="K18" s="134" t="s">
        <v>853</v>
      </c>
      <c r="L18" s="129"/>
      <c r="M18" s="129" t="s">
        <v>854</v>
      </c>
      <c r="N18" s="129">
        <v>15</v>
      </c>
      <c r="O18" s="133">
        <v>45343</v>
      </c>
      <c r="P18" s="129"/>
      <c r="Q18" s="65"/>
    </row>
    <row r="19" spans="1:17" ht="60" x14ac:dyDescent="0.25">
      <c r="A19" s="129">
        <v>2025</v>
      </c>
      <c r="B19" s="129">
        <v>18</v>
      </c>
      <c r="C19" s="130" t="s">
        <v>1013</v>
      </c>
      <c r="D19" s="93" t="s">
        <v>1010</v>
      </c>
      <c r="E19" s="24">
        <v>4098.3599999999997</v>
      </c>
      <c r="F19" s="16">
        <f t="shared" si="0"/>
        <v>4999.9991999999993</v>
      </c>
      <c r="G19" s="82" t="s">
        <v>1012</v>
      </c>
      <c r="H19" s="23" t="s">
        <v>1011</v>
      </c>
      <c r="I19" s="23" t="s">
        <v>1011</v>
      </c>
      <c r="J19" s="83">
        <v>45802</v>
      </c>
      <c r="K19" s="134" t="s">
        <v>509</v>
      </c>
      <c r="L19" s="129"/>
      <c r="M19" s="129" t="s">
        <v>854</v>
      </c>
      <c r="N19" s="129">
        <v>7</v>
      </c>
      <c r="O19" s="133">
        <v>45346</v>
      </c>
      <c r="P19" s="129"/>
      <c r="Q19" s="65"/>
    </row>
    <row r="20" spans="1:17" ht="59.25" x14ac:dyDescent="0.25">
      <c r="A20" s="129">
        <v>2025</v>
      </c>
      <c r="B20" s="129">
        <v>19</v>
      </c>
      <c r="C20" s="130" t="s">
        <v>1015</v>
      </c>
      <c r="D20" s="93" t="s">
        <v>1014</v>
      </c>
      <c r="E20" s="24">
        <v>1080</v>
      </c>
      <c r="F20" s="16">
        <f t="shared" si="0"/>
        <v>1317.6</v>
      </c>
      <c r="G20" s="82" t="s">
        <v>1243</v>
      </c>
      <c r="H20" s="91" t="s">
        <v>663</v>
      </c>
      <c r="I20" s="91" t="s">
        <v>663</v>
      </c>
      <c r="J20" s="83">
        <v>45802</v>
      </c>
      <c r="K20" s="129" t="s">
        <v>421</v>
      </c>
      <c r="L20" s="129" t="s">
        <v>999</v>
      </c>
      <c r="M20" s="129" t="s">
        <v>854</v>
      </c>
      <c r="N20" s="129">
        <v>5</v>
      </c>
      <c r="O20" s="133">
        <v>45713</v>
      </c>
      <c r="P20" s="129"/>
      <c r="Q20" s="65"/>
    </row>
    <row r="21" spans="1:17" ht="90" x14ac:dyDescent="0.25">
      <c r="A21" s="129">
        <v>2025</v>
      </c>
      <c r="B21" s="129">
        <v>20</v>
      </c>
      <c r="C21" s="130" t="s">
        <v>1019</v>
      </c>
      <c r="D21" s="134" t="s">
        <v>1016</v>
      </c>
      <c r="E21" s="24">
        <v>1095.6600000000001</v>
      </c>
      <c r="F21" s="16">
        <f t="shared" si="0"/>
        <v>1336.7052000000001</v>
      </c>
      <c r="G21" s="137" t="s">
        <v>1017</v>
      </c>
      <c r="H21" s="14" t="s">
        <v>1018</v>
      </c>
      <c r="I21" s="14" t="s">
        <v>1018</v>
      </c>
      <c r="J21" s="133">
        <v>45714</v>
      </c>
      <c r="K21" s="134" t="s">
        <v>853</v>
      </c>
      <c r="L21" s="129"/>
      <c r="M21" s="129" t="s">
        <v>854</v>
      </c>
      <c r="N21" s="129">
        <v>19</v>
      </c>
      <c r="O21" s="133">
        <v>45714</v>
      </c>
      <c r="P21" s="129"/>
      <c r="Q21" s="65"/>
    </row>
    <row r="22" spans="1:17" ht="75" x14ac:dyDescent="0.25">
      <c r="A22" s="129">
        <v>2025</v>
      </c>
      <c r="B22" s="129">
        <v>21</v>
      </c>
      <c r="C22" s="130" t="s">
        <v>1021</v>
      </c>
      <c r="D22" s="134" t="s">
        <v>1020</v>
      </c>
      <c r="E22" s="24">
        <v>765</v>
      </c>
      <c r="F22" s="16">
        <v>951.97</v>
      </c>
      <c r="G22" s="62" t="s">
        <v>771</v>
      </c>
      <c r="H22" s="138" t="s">
        <v>520</v>
      </c>
      <c r="I22" s="138" t="s">
        <v>519</v>
      </c>
      <c r="J22" s="133">
        <v>45716</v>
      </c>
      <c r="K22" s="129" t="s">
        <v>228</v>
      </c>
      <c r="L22" s="129"/>
      <c r="M22" s="129" t="s">
        <v>854</v>
      </c>
      <c r="N22" s="129">
        <v>5</v>
      </c>
      <c r="O22" s="133">
        <v>45694</v>
      </c>
      <c r="P22" s="129"/>
      <c r="Q22" s="65"/>
    </row>
    <row r="23" spans="1:17" x14ac:dyDescent="0.25">
      <c r="A23" s="129">
        <v>2025</v>
      </c>
      <c r="B23" s="129">
        <v>22</v>
      </c>
      <c r="C23" s="130" t="s">
        <v>1022</v>
      </c>
      <c r="D23" s="134" t="s">
        <v>1023</v>
      </c>
      <c r="E23" s="24">
        <v>4812.5</v>
      </c>
      <c r="F23" s="16">
        <f t="shared" si="0"/>
        <v>5871.25</v>
      </c>
      <c r="G23" s="20" t="s">
        <v>134</v>
      </c>
      <c r="H23" s="79" t="s">
        <v>161</v>
      </c>
      <c r="I23" s="79" t="s">
        <v>161</v>
      </c>
      <c r="J23" s="133">
        <v>45728</v>
      </c>
      <c r="K23" s="129" t="s">
        <v>228</v>
      </c>
      <c r="L23" s="129"/>
      <c r="M23" s="129" t="s">
        <v>854</v>
      </c>
      <c r="N23" s="129">
        <v>12</v>
      </c>
      <c r="O23" s="133">
        <v>45727</v>
      </c>
      <c r="P23" s="129"/>
      <c r="Q23" s="65"/>
    </row>
    <row r="24" spans="1:17" ht="57.75" x14ac:dyDescent="0.25">
      <c r="A24" s="129">
        <v>2025</v>
      </c>
      <c r="B24" s="129">
        <v>23</v>
      </c>
      <c r="C24" s="130" t="s">
        <v>1026</v>
      </c>
      <c r="D24" s="139" t="s">
        <v>1024</v>
      </c>
      <c r="E24" s="24">
        <v>3350</v>
      </c>
      <c r="F24" s="16">
        <v>3484</v>
      </c>
      <c r="G24" s="20" t="s">
        <v>523</v>
      </c>
      <c r="H24" s="138" t="s">
        <v>551</v>
      </c>
      <c r="I24" s="138" t="s">
        <v>552</v>
      </c>
      <c r="J24" s="133">
        <v>45728</v>
      </c>
      <c r="K24" s="129" t="s">
        <v>421</v>
      </c>
      <c r="L24" s="129" t="s">
        <v>999</v>
      </c>
      <c r="M24" s="129" t="s">
        <v>854</v>
      </c>
      <c r="N24" s="129">
        <v>6</v>
      </c>
      <c r="O24" s="133">
        <v>45727</v>
      </c>
      <c r="P24" s="129"/>
      <c r="Q24" s="65"/>
    </row>
    <row r="25" spans="1:17" x14ac:dyDescent="0.25">
      <c r="A25" s="129">
        <v>2025</v>
      </c>
      <c r="B25" s="129">
        <v>24</v>
      </c>
      <c r="C25" s="130" t="s">
        <v>1027</v>
      </c>
      <c r="D25" s="93" t="s">
        <v>1025</v>
      </c>
      <c r="E25" s="24">
        <v>54.75</v>
      </c>
      <c r="F25" s="16">
        <f t="shared" si="0"/>
        <v>66.795000000000002</v>
      </c>
      <c r="G25" s="20" t="s">
        <v>427</v>
      </c>
      <c r="H25" s="138" t="s">
        <v>429</v>
      </c>
      <c r="I25" s="138" t="s">
        <v>429</v>
      </c>
      <c r="J25" s="133">
        <v>45728</v>
      </c>
      <c r="K25" s="129" t="s">
        <v>421</v>
      </c>
      <c r="L25" s="129" t="s">
        <v>999</v>
      </c>
      <c r="M25" s="129" t="s">
        <v>854</v>
      </c>
      <c r="N25" s="129">
        <v>6</v>
      </c>
      <c r="O25" s="133">
        <v>45727</v>
      </c>
      <c r="P25" s="129"/>
      <c r="Q25" s="65"/>
    </row>
    <row r="26" spans="1:17" ht="90" x14ac:dyDescent="0.25">
      <c r="A26" s="129">
        <v>2025</v>
      </c>
      <c r="B26" s="129">
        <v>25</v>
      </c>
      <c r="C26" s="130" t="s">
        <v>1028</v>
      </c>
      <c r="D26" s="77" t="s">
        <v>1103</v>
      </c>
      <c r="E26" s="24">
        <v>130.5</v>
      </c>
      <c r="F26" s="16">
        <f t="shared" si="0"/>
        <v>159.21</v>
      </c>
      <c r="G26" s="20" t="s">
        <v>420</v>
      </c>
      <c r="H26" s="14" t="s">
        <v>343</v>
      </c>
      <c r="I26" s="14" t="s">
        <v>343</v>
      </c>
      <c r="J26" s="135">
        <v>45733</v>
      </c>
      <c r="K26" s="129" t="s">
        <v>421</v>
      </c>
      <c r="L26" s="129" t="s">
        <v>999</v>
      </c>
      <c r="M26" s="129" t="s">
        <v>854</v>
      </c>
      <c r="N26" s="129">
        <v>7</v>
      </c>
      <c r="O26" s="133">
        <v>45730</v>
      </c>
      <c r="P26" s="129"/>
      <c r="Q26" s="65"/>
    </row>
    <row r="27" spans="1:17" ht="30" x14ac:dyDescent="0.25">
      <c r="A27" s="129">
        <v>2025</v>
      </c>
      <c r="B27" s="129">
        <v>26</v>
      </c>
      <c r="C27" s="130" t="s">
        <v>1030</v>
      </c>
      <c r="D27" s="77" t="s">
        <v>1029</v>
      </c>
      <c r="E27" s="24">
        <v>1608.98</v>
      </c>
      <c r="F27" s="16">
        <f t="shared" si="0"/>
        <v>1962.9556</v>
      </c>
      <c r="G27" s="20" t="s">
        <v>49</v>
      </c>
      <c r="H27" s="14" t="s">
        <v>48</v>
      </c>
      <c r="I27" s="14" t="s">
        <v>48</v>
      </c>
      <c r="J27" s="135">
        <v>45733</v>
      </c>
      <c r="K27" s="134" t="s">
        <v>853</v>
      </c>
      <c r="L27" s="129"/>
      <c r="M27" s="129" t="s">
        <v>854</v>
      </c>
      <c r="N27" s="129">
        <v>23</v>
      </c>
      <c r="O27" s="133">
        <v>45733</v>
      </c>
      <c r="P27" s="129"/>
      <c r="Q27" s="65"/>
    </row>
    <row r="28" spans="1:17" x14ac:dyDescent="0.25">
      <c r="A28" s="129">
        <v>2025</v>
      </c>
      <c r="B28" s="129">
        <v>27</v>
      </c>
      <c r="C28" s="130" t="s">
        <v>1031</v>
      </c>
      <c r="D28" s="93" t="s">
        <v>1023</v>
      </c>
      <c r="E28" s="24">
        <v>5390</v>
      </c>
      <c r="F28" s="16">
        <f t="shared" ref="F28" si="2">(E28*22%)+E28</f>
        <v>6575.8</v>
      </c>
      <c r="G28" s="20" t="s">
        <v>134</v>
      </c>
      <c r="H28" s="79" t="s">
        <v>161</v>
      </c>
      <c r="I28" s="79" t="s">
        <v>161</v>
      </c>
      <c r="J28" s="133">
        <v>45737</v>
      </c>
      <c r="K28" s="129" t="s">
        <v>228</v>
      </c>
      <c r="L28" s="129"/>
      <c r="M28" s="129" t="s">
        <v>790</v>
      </c>
      <c r="N28" s="129">
        <v>16</v>
      </c>
      <c r="O28" s="133">
        <v>45737</v>
      </c>
      <c r="P28" s="129"/>
      <c r="Q28" s="65"/>
    </row>
    <row r="29" spans="1:17" ht="60" x14ac:dyDescent="0.25">
      <c r="A29" s="129">
        <v>2025</v>
      </c>
      <c r="B29" s="129">
        <v>28</v>
      </c>
      <c r="C29" s="130" t="s">
        <v>1041</v>
      </c>
      <c r="D29" s="77" t="s">
        <v>1104</v>
      </c>
      <c r="E29" s="24">
        <v>250</v>
      </c>
      <c r="F29" s="16">
        <v>250</v>
      </c>
      <c r="G29" s="20" t="s">
        <v>1032</v>
      </c>
      <c r="H29" s="14" t="s">
        <v>1034</v>
      </c>
      <c r="I29" s="14" t="s">
        <v>1034</v>
      </c>
      <c r="J29" s="133">
        <v>45384</v>
      </c>
      <c r="K29" s="129" t="s">
        <v>421</v>
      </c>
      <c r="L29" s="129" t="s">
        <v>999</v>
      </c>
      <c r="M29" s="129" t="s">
        <v>854</v>
      </c>
      <c r="N29" s="129">
        <v>9</v>
      </c>
      <c r="O29" s="133">
        <v>45744</v>
      </c>
      <c r="P29" s="129"/>
      <c r="Q29" s="65"/>
    </row>
    <row r="30" spans="1:17" ht="60" x14ac:dyDescent="0.25">
      <c r="A30" s="129">
        <v>2025</v>
      </c>
      <c r="B30" s="129">
        <v>29</v>
      </c>
      <c r="C30" s="130" t="s">
        <v>1042</v>
      </c>
      <c r="D30" s="77" t="s">
        <v>1104</v>
      </c>
      <c r="E30" s="24">
        <v>250</v>
      </c>
      <c r="F30" s="16">
        <v>250</v>
      </c>
      <c r="G30" s="20" t="s">
        <v>1033</v>
      </c>
      <c r="H30" s="14" t="s">
        <v>1037</v>
      </c>
      <c r="I30" s="14" t="s">
        <v>1037</v>
      </c>
      <c r="J30" s="133">
        <v>45384</v>
      </c>
      <c r="K30" s="129" t="s">
        <v>421</v>
      </c>
      <c r="L30" s="129" t="s">
        <v>999</v>
      </c>
      <c r="M30" s="129" t="s">
        <v>854</v>
      </c>
      <c r="N30" s="129">
        <v>9</v>
      </c>
      <c r="O30" s="133">
        <v>45744</v>
      </c>
      <c r="P30" s="129"/>
      <c r="Q30" s="65"/>
    </row>
    <row r="31" spans="1:17" ht="60" x14ac:dyDescent="0.25">
      <c r="A31" s="129">
        <v>2025</v>
      </c>
      <c r="B31" s="129">
        <v>30</v>
      </c>
      <c r="C31" s="130" t="s">
        <v>1043</v>
      </c>
      <c r="D31" s="77" t="s">
        <v>1104</v>
      </c>
      <c r="E31" s="24">
        <v>250</v>
      </c>
      <c r="F31" s="16">
        <v>250</v>
      </c>
      <c r="G31" s="20" t="s">
        <v>1039</v>
      </c>
      <c r="H31" s="23" t="s">
        <v>1040</v>
      </c>
      <c r="I31" s="23" t="s">
        <v>1040</v>
      </c>
      <c r="J31" s="133">
        <v>45384</v>
      </c>
      <c r="K31" s="129" t="s">
        <v>421</v>
      </c>
      <c r="L31" s="129" t="s">
        <v>999</v>
      </c>
      <c r="M31" s="129" t="s">
        <v>854</v>
      </c>
      <c r="N31" s="129">
        <v>9</v>
      </c>
      <c r="O31" s="133">
        <v>45744</v>
      </c>
      <c r="P31" s="129"/>
      <c r="Q31" s="65"/>
    </row>
    <row r="32" spans="1:17" ht="60" x14ac:dyDescent="0.25">
      <c r="A32" s="129">
        <v>2025</v>
      </c>
      <c r="B32" s="129">
        <v>31</v>
      </c>
      <c r="C32" s="130" t="s">
        <v>1044</v>
      </c>
      <c r="D32" s="77" t="s">
        <v>1104</v>
      </c>
      <c r="E32" s="24">
        <v>250</v>
      </c>
      <c r="F32" s="16">
        <v>250</v>
      </c>
      <c r="G32" s="20" t="s">
        <v>1036</v>
      </c>
      <c r="H32" s="140" t="s">
        <v>1038</v>
      </c>
      <c r="I32" s="14" t="s">
        <v>1035</v>
      </c>
      <c r="J32" s="133">
        <v>45384</v>
      </c>
      <c r="K32" s="129" t="s">
        <v>421</v>
      </c>
      <c r="L32" s="129" t="s">
        <v>999</v>
      </c>
      <c r="M32" s="129" t="s">
        <v>854</v>
      </c>
      <c r="N32" s="129">
        <v>9</v>
      </c>
      <c r="O32" s="133">
        <v>45744</v>
      </c>
      <c r="P32" s="129"/>
      <c r="Q32" s="65"/>
    </row>
    <row r="33" spans="1:17" ht="91.5" customHeight="1" x14ac:dyDescent="0.25">
      <c r="A33" s="129">
        <v>2025</v>
      </c>
      <c r="B33" s="129">
        <v>32</v>
      </c>
      <c r="C33" s="130" t="s">
        <v>1046</v>
      </c>
      <c r="D33" s="77" t="s">
        <v>1045</v>
      </c>
      <c r="E33" s="24">
        <v>270</v>
      </c>
      <c r="F33" s="16">
        <f>E33+(E33*22%)</f>
        <v>329.4</v>
      </c>
      <c r="G33" s="20" t="s">
        <v>81</v>
      </c>
      <c r="H33" s="23" t="s">
        <v>82</v>
      </c>
      <c r="I33" s="23" t="s">
        <v>82</v>
      </c>
      <c r="J33" s="133">
        <v>45750</v>
      </c>
      <c r="K33" s="134" t="s">
        <v>853</v>
      </c>
      <c r="L33" s="129"/>
      <c r="M33" s="129" t="s">
        <v>854</v>
      </c>
      <c r="N33" s="129">
        <v>30</v>
      </c>
      <c r="O33" s="133">
        <v>45750</v>
      </c>
      <c r="P33" s="129"/>
      <c r="Q33" s="65"/>
    </row>
    <row r="34" spans="1:17" ht="45" x14ac:dyDescent="0.25">
      <c r="A34" s="129">
        <v>2025</v>
      </c>
      <c r="B34" s="129">
        <v>33</v>
      </c>
      <c r="C34" s="130" t="s">
        <v>1048</v>
      </c>
      <c r="D34" s="77" t="s">
        <v>1047</v>
      </c>
      <c r="E34" s="24">
        <v>1140</v>
      </c>
      <c r="F34" s="16">
        <f t="shared" ref="F34:F39" si="3">E34+(E34*22%)</f>
        <v>1390.8</v>
      </c>
      <c r="G34" s="20" t="s">
        <v>461</v>
      </c>
      <c r="H34" s="23" t="s">
        <v>462</v>
      </c>
      <c r="I34" s="23" t="s">
        <v>462</v>
      </c>
      <c r="J34" s="133">
        <v>45750</v>
      </c>
      <c r="K34" s="134" t="s">
        <v>853</v>
      </c>
      <c r="L34" s="129"/>
      <c r="M34" s="129" t="s">
        <v>854</v>
      </c>
      <c r="N34" s="129">
        <v>31</v>
      </c>
      <c r="O34" s="133">
        <v>45750</v>
      </c>
      <c r="P34" s="129"/>
      <c r="Q34" s="65"/>
    </row>
    <row r="35" spans="1:17" ht="45" x14ac:dyDescent="0.25">
      <c r="A35" s="129">
        <v>2025</v>
      </c>
      <c r="B35" s="129">
        <v>34</v>
      </c>
      <c r="C35" s="130" t="s">
        <v>1049</v>
      </c>
      <c r="D35" s="77" t="s">
        <v>888</v>
      </c>
      <c r="E35" s="24">
        <v>360.5</v>
      </c>
      <c r="F35" s="16">
        <f t="shared" si="3"/>
        <v>439.81</v>
      </c>
      <c r="G35" s="20" t="s">
        <v>370</v>
      </c>
      <c r="H35" s="23" t="s">
        <v>349</v>
      </c>
      <c r="I35" s="23" t="s">
        <v>349</v>
      </c>
      <c r="J35" s="133">
        <v>45750</v>
      </c>
      <c r="K35" s="129" t="s">
        <v>853</v>
      </c>
      <c r="L35" s="129"/>
      <c r="M35" s="129" t="s">
        <v>854</v>
      </c>
      <c r="N35" s="129">
        <v>32</v>
      </c>
      <c r="O35" s="133">
        <v>45750</v>
      </c>
      <c r="P35" s="129"/>
      <c r="Q35" s="65"/>
    </row>
    <row r="36" spans="1:17" ht="57" customHeight="1" x14ac:dyDescent="0.25">
      <c r="A36" s="129">
        <v>2025</v>
      </c>
      <c r="B36" s="129">
        <v>35</v>
      </c>
      <c r="C36" s="130" t="s">
        <v>1051</v>
      </c>
      <c r="D36" s="77" t="s">
        <v>1050</v>
      </c>
      <c r="E36" s="24">
        <v>900</v>
      </c>
      <c r="F36" s="16">
        <f t="shared" si="3"/>
        <v>1098</v>
      </c>
      <c r="G36" s="20" t="s">
        <v>81</v>
      </c>
      <c r="H36" s="23" t="s">
        <v>82</v>
      </c>
      <c r="I36" s="23" t="s">
        <v>82</v>
      </c>
      <c r="J36" s="133">
        <v>45750</v>
      </c>
      <c r="K36" s="129" t="s">
        <v>853</v>
      </c>
      <c r="L36" s="129"/>
      <c r="M36" s="129" t="s">
        <v>854</v>
      </c>
      <c r="N36" s="129">
        <v>33</v>
      </c>
      <c r="O36" s="133">
        <v>45750</v>
      </c>
      <c r="P36" s="129"/>
      <c r="Q36" s="65"/>
    </row>
    <row r="37" spans="1:17" ht="45" x14ac:dyDescent="0.25">
      <c r="A37" s="129">
        <v>2025</v>
      </c>
      <c r="B37" s="129">
        <v>36</v>
      </c>
      <c r="C37" s="130" t="s">
        <v>1054</v>
      </c>
      <c r="D37" s="77" t="s">
        <v>1055</v>
      </c>
      <c r="E37" s="24">
        <v>550</v>
      </c>
      <c r="F37" s="16">
        <f t="shared" si="3"/>
        <v>671</v>
      </c>
      <c r="G37" s="20" t="s">
        <v>1052</v>
      </c>
      <c r="H37" s="23" t="s">
        <v>1053</v>
      </c>
      <c r="I37" s="23" t="s">
        <v>1053</v>
      </c>
      <c r="J37" s="133">
        <v>45751</v>
      </c>
      <c r="K37" s="129" t="s">
        <v>853</v>
      </c>
      <c r="L37" s="129"/>
      <c r="M37" s="129" t="s">
        <v>854</v>
      </c>
      <c r="N37" s="129">
        <v>34</v>
      </c>
      <c r="O37" s="133">
        <v>45750</v>
      </c>
      <c r="P37" s="129"/>
      <c r="Q37" s="65"/>
    </row>
    <row r="38" spans="1:17" ht="75" x14ac:dyDescent="0.25">
      <c r="A38" s="129">
        <v>2025</v>
      </c>
      <c r="B38" s="129">
        <v>37</v>
      </c>
      <c r="C38" s="141" t="s">
        <v>1057</v>
      </c>
      <c r="D38" s="77" t="s">
        <v>1056</v>
      </c>
      <c r="E38" s="24">
        <v>120</v>
      </c>
      <c r="F38" s="16">
        <v>152.26</v>
      </c>
      <c r="G38" s="20" t="s">
        <v>114</v>
      </c>
      <c r="H38" s="23" t="s">
        <v>115</v>
      </c>
      <c r="I38" s="23" t="s">
        <v>116</v>
      </c>
      <c r="J38" s="83">
        <v>45802</v>
      </c>
      <c r="K38" s="129" t="s">
        <v>421</v>
      </c>
      <c r="L38" s="129" t="s">
        <v>999</v>
      </c>
      <c r="M38" s="129" t="s">
        <v>854</v>
      </c>
      <c r="N38" s="129">
        <v>10</v>
      </c>
      <c r="O38" s="133">
        <v>45756</v>
      </c>
      <c r="P38" s="65"/>
      <c r="Q38" s="129"/>
    </row>
    <row r="39" spans="1:17" ht="60" x14ac:dyDescent="0.25">
      <c r="A39" s="129">
        <v>2025</v>
      </c>
      <c r="B39" s="129">
        <v>38</v>
      </c>
      <c r="C39" s="141" t="s">
        <v>1059</v>
      </c>
      <c r="D39" s="77" t="s">
        <v>1058</v>
      </c>
      <c r="E39" s="24">
        <v>5280</v>
      </c>
      <c r="F39" s="16">
        <f t="shared" si="3"/>
        <v>6441.6</v>
      </c>
      <c r="G39" s="20" t="s">
        <v>321</v>
      </c>
      <c r="H39" s="14" t="s">
        <v>322</v>
      </c>
      <c r="I39" s="14" t="s">
        <v>322</v>
      </c>
      <c r="J39" s="83">
        <v>45756</v>
      </c>
      <c r="K39" s="134" t="s">
        <v>853</v>
      </c>
      <c r="L39" s="129"/>
      <c r="M39" s="129" t="s">
        <v>790</v>
      </c>
      <c r="N39" s="129">
        <v>35</v>
      </c>
      <c r="O39" s="133">
        <v>45756</v>
      </c>
      <c r="P39" s="129"/>
      <c r="Q39" s="65"/>
    </row>
    <row r="40" spans="1:17" ht="60" x14ac:dyDescent="0.25">
      <c r="A40" s="129">
        <v>2025</v>
      </c>
      <c r="B40" s="129">
        <v>39</v>
      </c>
      <c r="C40" s="141" t="s">
        <v>1060</v>
      </c>
      <c r="D40" s="77" t="s">
        <v>1061</v>
      </c>
      <c r="E40" s="24">
        <v>85.32</v>
      </c>
      <c r="F40" s="16">
        <f>E40+(E40*22%)</f>
        <v>104.09039999999999</v>
      </c>
      <c r="G40" s="131" t="s">
        <v>181</v>
      </c>
      <c r="H40" s="132" t="s">
        <v>182</v>
      </c>
      <c r="I40" s="132" t="s">
        <v>182</v>
      </c>
      <c r="J40" s="133">
        <v>45764</v>
      </c>
      <c r="K40" s="134" t="s">
        <v>853</v>
      </c>
      <c r="L40" s="129"/>
      <c r="M40" s="129" t="s">
        <v>854</v>
      </c>
      <c r="N40" s="129">
        <v>36</v>
      </c>
      <c r="O40" s="133">
        <v>45764</v>
      </c>
      <c r="P40" s="129"/>
      <c r="Q40" s="65"/>
    </row>
    <row r="41" spans="1:17" ht="76.5" customHeight="1" x14ac:dyDescent="0.25">
      <c r="A41" s="129">
        <v>2025</v>
      </c>
      <c r="B41" s="129">
        <v>40</v>
      </c>
      <c r="C41" s="141" t="s">
        <v>1063</v>
      </c>
      <c r="D41" s="142" t="s">
        <v>1062</v>
      </c>
      <c r="E41" s="24">
        <v>16342.61</v>
      </c>
      <c r="F41" s="16">
        <f>E41+(E41*22%)</f>
        <v>19937.984199999999</v>
      </c>
      <c r="G41" s="76" t="s">
        <v>134</v>
      </c>
      <c r="H41" s="79" t="s">
        <v>161</v>
      </c>
      <c r="I41" s="79" t="s">
        <v>161</v>
      </c>
      <c r="J41" s="133">
        <v>45764</v>
      </c>
      <c r="K41" s="129" t="s">
        <v>228</v>
      </c>
      <c r="L41" s="129"/>
      <c r="M41" s="129" t="s">
        <v>790</v>
      </c>
      <c r="N41" s="129">
        <v>21</v>
      </c>
      <c r="O41" s="133">
        <v>45764</v>
      </c>
      <c r="P41" s="129"/>
      <c r="Q41" s="65"/>
    </row>
    <row r="42" spans="1:17" ht="33" customHeight="1" x14ac:dyDescent="0.25">
      <c r="A42" s="129">
        <v>2025</v>
      </c>
      <c r="B42" s="129">
        <v>41</v>
      </c>
      <c r="C42" s="143" t="s">
        <v>1065</v>
      </c>
      <c r="D42" s="77" t="s">
        <v>1064</v>
      </c>
      <c r="E42" s="24">
        <v>28.98</v>
      </c>
      <c r="F42" s="16">
        <f t="shared" ref="F42:F43" si="4">(E42*22%)+E42</f>
        <v>35.355600000000003</v>
      </c>
      <c r="G42" s="20" t="s">
        <v>49</v>
      </c>
      <c r="H42" s="14" t="s">
        <v>48</v>
      </c>
      <c r="I42" s="14" t="s">
        <v>48</v>
      </c>
      <c r="J42" s="135">
        <v>45783</v>
      </c>
      <c r="K42" s="134" t="s">
        <v>853</v>
      </c>
      <c r="L42" s="129"/>
      <c r="M42" s="129" t="s">
        <v>854</v>
      </c>
      <c r="N42" s="129">
        <v>47</v>
      </c>
      <c r="O42" s="133">
        <v>45783</v>
      </c>
      <c r="P42" s="129"/>
      <c r="Q42" s="65"/>
    </row>
    <row r="43" spans="1:17" ht="60.75" customHeight="1" x14ac:dyDescent="0.25">
      <c r="A43" s="129">
        <v>2025</v>
      </c>
      <c r="B43" s="129">
        <v>42</v>
      </c>
      <c r="C43" s="144" t="s">
        <v>1067</v>
      </c>
      <c r="D43" s="77" t="s">
        <v>1066</v>
      </c>
      <c r="E43" s="24">
        <v>2520</v>
      </c>
      <c r="F43" s="16">
        <f t="shared" si="4"/>
        <v>3074.4</v>
      </c>
      <c r="G43" s="20" t="s">
        <v>321</v>
      </c>
      <c r="H43" s="14" t="s">
        <v>322</v>
      </c>
      <c r="I43" s="14" t="s">
        <v>322</v>
      </c>
      <c r="J43" s="133">
        <v>45791</v>
      </c>
      <c r="K43" s="134" t="s">
        <v>853</v>
      </c>
      <c r="L43" s="129"/>
      <c r="M43" s="129" t="s">
        <v>854</v>
      </c>
      <c r="N43" s="129">
        <v>48</v>
      </c>
      <c r="O43" s="133">
        <v>45791</v>
      </c>
      <c r="P43" s="129"/>
      <c r="Q43" s="65"/>
    </row>
    <row r="44" spans="1:17" ht="62.25" customHeight="1" x14ac:dyDescent="0.25">
      <c r="A44" s="129">
        <v>2025</v>
      </c>
      <c r="B44" s="129">
        <v>43</v>
      </c>
      <c r="C44" s="144" t="s">
        <v>1069</v>
      </c>
      <c r="D44" s="77" t="s">
        <v>1068</v>
      </c>
      <c r="E44" s="24">
        <v>5400</v>
      </c>
      <c r="F44" s="16">
        <f>(E44*5%)+E44</f>
        <v>5670</v>
      </c>
      <c r="G44" s="20" t="s">
        <v>782</v>
      </c>
      <c r="H44" s="14" t="s">
        <v>781</v>
      </c>
      <c r="I44" s="14" t="s">
        <v>783</v>
      </c>
      <c r="J44" s="133">
        <v>45791</v>
      </c>
      <c r="K44" s="134" t="s">
        <v>509</v>
      </c>
      <c r="L44" s="129"/>
      <c r="M44" s="129" t="s">
        <v>854</v>
      </c>
      <c r="N44" s="129">
        <v>23</v>
      </c>
      <c r="O44" s="133">
        <v>45791</v>
      </c>
      <c r="P44" s="129"/>
      <c r="Q44" s="65"/>
    </row>
    <row r="45" spans="1:17" ht="120" x14ac:dyDescent="0.25">
      <c r="A45" s="129">
        <v>2025</v>
      </c>
      <c r="B45" s="129">
        <v>44</v>
      </c>
      <c r="C45" s="144" t="s">
        <v>1070</v>
      </c>
      <c r="D45" s="77" t="s">
        <v>1105</v>
      </c>
      <c r="E45" s="24">
        <v>750</v>
      </c>
      <c r="F45" s="16">
        <f>(E45*22%)+E45</f>
        <v>915</v>
      </c>
      <c r="G45" s="20" t="s">
        <v>81</v>
      </c>
      <c r="H45" s="14" t="s">
        <v>82</v>
      </c>
      <c r="I45" s="14" t="s">
        <v>82</v>
      </c>
      <c r="J45" s="133">
        <v>45799</v>
      </c>
      <c r="K45" s="134" t="s">
        <v>228</v>
      </c>
      <c r="L45" s="129"/>
      <c r="M45" s="129" t="s">
        <v>854</v>
      </c>
      <c r="N45" s="129">
        <v>28</v>
      </c>
      <c r="O45" s="133">
        <v>45798</v>
      </c>
      <c r="P45" s="129"/>
      <c r="Q45" s="65"/>
    </row>
    <row r="46" spans="1:17" ht="60" x14ac:dyDescent="0.25">
      <c r="A46" s="129">
        <v>2025</v>
      </c>
      <c r="B46" s="129">
        <v>45</v>
      </c>
      <c r="C46" s="130" t="s">
        <v>1075</v>
      </c>
      <c r="D46" s="77" t="s">
        <v>1071</v>
      </c>
      <c r="E46" s="24">
        <v>100</v>
      </c>
      <c r="F46" s="16">
        <v>126.88</v>
      </c>
      <c r="G46" s="20" t="s">
        <v>1072</v>
      </c>
      <c r="H46" s="14" t="s">
        <v>1073</v>
      </c>
      <c r="I46" s="14" t="s">
        <v>1074</v>
      </c>
      <c r="J46" s="133">
        <v>45804</v>
      </c>
      <c r="K46" s="134" t="s">
        <v>853</v>
      </c>
      <c r="L46" s="129"/>
      <c r="M46" s="129" t="s">
        <v>854</v>
      </c>
      <c r="N46" s="129">
        <v>50</v>
      </c>
      <c r="O46" s="83">
        <v>45804</v>
      </c>
      <c r="P46" s="129"/>
      <c r="Q46" s="65"/>
    </row>
    <row r="47" spans="1:17" ht="75" x14ac:dyDescent="0.25">
      <c r="A47" s="129">
        <v>2025</v>
      </c>
      <c r="B47" s="129">
        <v>46</v>
      </c>
      <c r="C47" s="130" t="s">
        <v>1078</v>
      </c>
      <c r="D47" s="77" t="s">
        <v>1102</v>
      </c>
      <c r="E47" s="24">
        <v>37.15</v>
      </c>
      <c r="F47" s="16">
        <f>E47+(E47*22%)</f>
        <v>45.323</v>
      </c>
      <c r="G47" s="20" t="s">
        <v>1076</v>
      </c>
      <c r="H47" s="14" t="s">
        <v>1077</v>
      </c>
      <c r="I47" s="14" t="s">
        <v>1077</v>
      </c>
      <c r="J47" s="133">
        <v>45806</v>
      </c>
      <c r="K47" s="129" t="s">
        <v>9</v>
      </c>
      <c r="L47" s="129"/>
      <c r="M47" s="129" t="s">
        <v>854</v>
      </c>
      <c r="N47" s="129">
        <v>2</v>
      </c>
      <c r="O47" s="83">
        <v>45806</v>
      </c>
      <c r="P47" s="129"/>
      <c r="Q47" s="65"/>
    </row>
    <row r="48" spans="1:17" ht="90" x14ac:dyDescent="0.25">
      <c r="A48" s="129">
        <v>2025</v>
      </c>
      <c r="B48" s="129">
        <v>47</v>
      </c>
      <c r="C48" s="130" t="s">
        <v>1081</v>
      </c>
      <c r="D48" s="77" t="s">
        <v>1106</v>
      </c>
      <c r="E48" s="24">
        <v>344.26</v>
      </c>
      <c r="F48" s="16">
        <f>E48+(E48*22%)</f>
        <v>419.99720000000002</v>
      </c>
      <c r="G48" s="20" t="s">
        <v>1079</v>
      </c>
      <c r="H48" s="14" t="s">
        <v>1080</v>
      </c>
      <c r="I48" s="14" t="s">
        <v>1080</v>
      </c>
      <c r="J48" s="133">
        <v>45812</v>
      </c>
      <c r="K48" s="129" t="s">
        <v>421</v>
      </c>
      <c r="L48" s="129" t="s">
        <v>999</v>
      </c>
      <c r="M48" s="129" t="s">
        <v>854</v>
      </c>
      <c r="N48" s="129">
        <v>12</v>
      </c>
      <c r="O48" s="83">
        <v>45812</v>
      </c>
      <c r="P48" s="129"/>
      <c r="Q48" s="65"/>
    </row>
    <row r="49" spans="1:17" ht="75" x14ac:dyDescent="0.25">
      <c r="A49" s="129">
        <v>2025</v>
      </c>
      <c r="B49" s="129">
        <v>48</v>
      </c>
      <c r="C49" s="130" t="s">
        <v>1085</v>
      </c>
      <c r="D49" s="77" t="s">
        <v>1082</v>
      </c>
      <c r="E49" s="24">
        <v>1393.44</v>
      </c>
      <c r="F49" s="16">
        <f t="shared" ref="F49:F73" si="5">E49+(E49*22%)</f>
        <v>1699.9968000000001</v>
      </c>
      <c r="G49" s="20" t="s">
        <v>1083</v>
      </c>
      <c r="H49" s="14" t="s">
        <v>1084</v>
      </c>
      <c r="I49" s="14" t="s">
        <v>1084</v>
      </c>
      <c r="J49" s="133">
        <v>45817</v>
      </c>
      <c r="K49" s="129" t="s">
        <v>421</v>
      </c>
      <c r="L49" s="129" t="s">
        <v>999</v>
      </c>
      <c r="M49" s="129" t="s">
        <v>854</v>
      </c>
      <c r="N49" s="129">
        <v>13</v>
      </c>
      <c r="O49" s="83">
        <v>45813</v>
      </c>
      <c r="P49" s="129"/>
      <c r="Q49" s="65"/>
    </row>
    <row r="50" spans="1:17" ht="105" x14ac:dyDescent="0.25">
      <c r="A50" s="129">
        <v>2025</v>
      </c>
      <c r="B50" s="129">
        <v>49</v>
      </c>
      <c r="C50" s="130" t="s">
        <v>1089</v>
      </c>
      <c r="D50" s="77" t="s">
        <v>1086</v>
      </c>
      <c r="E50" s="24">
        <v>390</v>
      </c>
      <c r="F50" s="16">
        <f t="shared" si="5"/>
        <v>475.8</v>
      </c>
      <c r="G50" s="20" t="s">
        <v>1087</v>
      </c>
      <c r="H50" s="14" t="s">
        <v>1088</v>
      </c>
      <c r="I50" s="14" t="s">
        <v>1088</v>
      </c>
      <c r="J50" s="133">
        <v>45818</v>
      </c>
      <c r="K50" s="129" t="s">
        <v>421</v>
      </c>
      <c r="L50" s="129" t="s">
        <v>999</v>
      </c>
      <c r="M50" s="129" t="s">
        <v>854</v>
      </c>
      <c r="N50" s="129">
        <v>14</v>
      </c>
      <c r="O50" s="83">
        <v>45824</v>
      </c>
      <c r="P50" s="129"/>
      <c r="Q50" s="65"/>
    </row>
    <row r="51" spans="1:17" ht="90" x14ac:dyDescent="0.25">
      <c r="A51" s="129">
        <v>2025</v>
      </c>
      <c r="B51" s="129">
        <v>50</v>
      </c>
      <c r="C51" s="130" t="s">
        <v>1092</v>
      </c>
      <c r="D51" s="77" t="s">
        <v>1090</v>
      </c>
      <c r="E51" s="24">
        <v>166</v>
      </c>
      <c r="F51" s="16">
        <f t="shared" si="5"/>
        <v>202.52</v>
      </c>
      <c r="G51" s="20" t="s">
        <v>1091</v>
      </c>
      <c r="H51" s="14" t="s">
        <v>86</v>
      </c>
      <c r="I51" s="14" t="s">
        <v>86</v>
      </c>
      <c r="J51" s="133">
        <v>45818</v>
      </c>
      <c r="K51" s="134" t="s">
        <v>853</v>
      </c>
      <c r="L51" s="129"/>
      <c r="M51" s="129" t="s">
        <v>854</v>
      </c>
      <c r="N51" s="129">
        <v>52</v>
      </c>
      <c r="O51" s="83">
        <v>45824</v>
      </c>
      <c r="P51" s="129"/>
      <c r="Q51" s="65"/>
    </row>
    <row r="52" spans="1:17" ht="75" x14ac:dyDescent="0.25">
      <c r="A52" s="129">
        <v>2025</v>
      </c>
      <c r="B52" s="129">
        <v>51</v>
      </c>
      <c r="C52" s="130" t="s">
        <v>1095</v>
      </c>
      <c r="D52" s="77" t="s">
        <v>1093</v>
      </c>
      <c r="E52" s="24">
        <v>196.72</v>
      </c>
      <c r="F52" s="16">
        <f t="shared" si="5"/>
        <v>239.9984</v>
      </c>
      <c r="G52" s="20" t="s">
        <v>1138</v>
      </c>
      <c r="H52" s="14" t="s">
        <v>1094</v>
      </c>
      <c r="I52" s="14" t="s">
        <v>1094</v>
      </c>
      <c r="J52" s="133">
        <v>45820</v>
      </c>
      <c r="K52" s="129" t="s">
        <v>421</v>
      </c>
      <c r="L52" s="129" t="s">
        <v>999</v>
      </c>
      <c r="M52" s="129" t="s">
        <v>854</v>
      </c>
      <c r="N52" s="129">
        <v>15</v>
      </c>
      <c r="O52" s="83">
        <v>45824</v>
      </c>
      <c r="P52" s="129"/>
      <c r="Q52" s="65"/>
    </row>
    <row r="53" spans="1:17" ht="105" x14ac:dyDescent="0.25">
      <c r="A53" s="129">
        <v>2025</v>
      </c>
      <c r="B53" s="129">
        <v>52</v>
      </c>
      <c r="C53" s="130" t="s">
        <v>1097</v>
      </c>
      <c r="D53" s="77" t="s">
        <v>1096</v>
      </c>
      <c r="E53" s="24">
        <v>3138</v>
      </c>
      <c r="F53" s="16">
        <f t="shared" si="5"/>
        <v>3828.36</v>
      </c>
      <c r="G53" s="20" t="s">
        <v>461</v>
      </c>
      <c r="H53" s="14" t="s">
        <v>462</v>
      </c>
      <c r="I53" s="14" t="s">
        <v>462</v>
      </c>
      <c r="J53" s="133">
        <v>45821</v>
      </c>
      <c r="K53" s="129" t="s">
        <v>853</v>
      </c>
      <c r="L53" s="129"/>
      <c r="M53" s="129" t="s">
        <v>854</v>
      </c>
      <c r="N53" s="129">
        <v>53</v>
      </c>
      <c r="O53" s="83">
        <v>45824</v>
      </c>
      <c r="P53" s="129"/>
      <c r="Q53" s="65"/>
    </row>
    <row r="54" spans="1:17" ht="45" x14ac:dyDescent="0.25">
      <c r="A54" s="129">
        <v>2025</v>
      </c>
      <c r="B54" s="129">
        <v>53</v>
      </c>
      <c r="C54" s="130" t="s">
        <v>1099</v>
      </c>
      <c r="D54" s="77" t="s">
        <v>1098</v>
      </c>
      <c r="E54" s="24">
        <v>282.08999999999997</v>
      </c>
      <c r="F54" s="16">
        <f t="shared" si="5"/>
        <v>344.14979999999997</v>
      </c>
      <c r="G54" s="20" t="s">
        <v>370</v>
      </c>
      <c r="H54" s="14" t="s">
        <v>349</v>
      </c>
      <c r="I54" s="14" t="s">
        <v>349</v>
      </c>
      <c r="J54" s="133">
        <v>45825</v>
      </c>
      <c r="K54" s="129" t="s">
        <v>853</v>
      </c>
      <c r="L54" s="129"/>
      <c r="M54" s="129" t="s">
        <v>854</v>
      </c>
      <c r="N54" s="129">
        <v>54</v>
      </c>
      <c r="O54" s="83">
        <v>45825</v>
      </c>
      <c r="P54" s="129"/>
      <c r="Q54" s="65"/>
    </row>
    <row r="55" spans="1:17" ht="64.5" customHeight="1" x14ac:dyDescent="0.25">
      <c r="A55" s="129">
        <v>2025</v>
      </c>
      <c r="B55" s="129">
        <v>54</v>
      </c>
      <c r="C55" s="130" t="s">
        <v>1101</v>
      </c>
      <c r="D55" s="77" t="s">
        <v>1100</v>
      </c>
      <c r="E55" s="24">
        <v>41300</v>
      </c>
      <c r="F55" s="16">
        <f t="shared" si="5"/>
        <v>50386</v>
      </c>
      <c r="G55" s="20" t="s">
        <v>493</v>
      </c>
      <c r="H55" s="14" t="s">
        <v>486</v>
      </c>
      <c r="I55" s="14" t="s">
        <v>486</v>
      </c>
      <c r="J55" s="133">
        <v>45831</v>
      </c>
      <c r="K55" s="129" t="s">
        <v>853</v>
      </c>
      <c r="L55" s="129"/>
      <c r="M55" s="129" t="s">
        <v>790</v>
      </c>
      <c r="N55" s="129">
        <v>55</v>
      </c>
      <c r="O55" s="83">
        <v>45832</v>
      </c>
      <c r="P55" s="129"/>
      <c r="Q55" s="65"/>
    </row>
    <row r="56" spans="1:17" ht="90" x14ac:dyDescent="0.25">
      <c r="A56" s="129">
        <v>2025</v>
      </c>
      <c r="B56" s="129">
        <v>55</v>
      </c>
      <c r="C56" s="130" t="s">
        <v>1110</v>
      </c>
      <c r="D56" s="77" t="s">
        <v>1107</v>
      </c>
      <c r="E56" s="24">
        <v>1201.6400000000001</v>
      </c>
      <c r="F56" s="16">
        <f t="shared" ref="F56" si="6">E56+(E56*22%)</f>
        <v>1466.0008000000003</v>
      </c>
      <c r="G56" s="20" t="s">
        <v>1108</v>
      </c>
      <c r="H56" s="14" t="s">
        <v>1109</v>
      </c>
      <c r="I56" s="14" t="s">
        <v>1109</v>
      </c>
      <c r="J56" s="133">
        <v>45831</v>
      </c>
      <c r="K56" s="129" t="s">
        <v>853</v>
      </c>
      <c r="L56" s="129"/>
      <c r="M56" s="129" t="s">
        <v>854</v>
      </c>
      <c r="N56" s="129">
        <v>59</v>
      </c>
      <c r="O56" s="83">
        <v>45840</v>
      </c>
      <c r="P56" s="129"/>
      <c r="Q56" s="65"/>
    </row>
    <row r="57" spans="1:17" ht="60" x14ac:dyDescent="0.25">
      <c r="A57" s="129">
        <v>2025</v>
      </c>
      <c r="B57" s="129">
        <v>56</v>
      </c>
      <c r="C57" s="130" t="s">
        <v>1114</v>
      </c>
      <c r="D57" s="77" t="s">
        <v>1111</v>
      </c>
      <c r="E57" s="24">
        <v>2000</v>
      </c>
      <c r="F57" s="16">
        <f>E57+(E57*10%)</f>
        <v>2200</v>
      </c>
      <c r="G57" s="20" t="s">
        <v>1112</v>
      </c>
      <c r="H57" s="14" t="s">
        <v>1113</v>
      </c>
      <c r="I57" s="14" t="s">
        <v>1113</v>
      </c>
      <c r="J57" s="133">
        <v>45847</v>
      </c>
      <c r="K57" s="129" t="s">
        <v>853</v>
      </c>
      <c r="L57" s="129"/>
      <c r="M57" s="129" t="s">
        <v>854</v>
      </c>
      <c r="N57" s="129">
        <v>58</v>
      </c>
      <c r="O57" s="83">
        <v>45840</v>
      </c>
      <c r="P57" s="129"/>
      <c r="Q57" s="65"/>
    </row>
    <row r="58" spans="1:17" ht="59.25" x14ac:dyDescent="0.25">
      <c r="A58" s="129">
        <v>2025</v>
      </c>
      <c r="B58" s="129">
        <v>57</v>
      </c>
      <c r="C58" s="130" t="s">
        <v>1118</v>
      </c>
      <c r="D58" s="77" t="s">
        <v>1115</v>
      </c>
      <c r="E58" s="24">
        <v>1100</v>
      </c>
      <c r="F58" s="16">
        <f t="shared" si="5"/>
        <v>1342</v>
      </c>
      <c r="G58" s="20" t="s">
        <v>1116</v>
      </c>
      <c r="H58" s="14" t="s">
        <v>1117</v>
      </c>
      <c r="I58" s="14" t="s">
        <v>1117</v>
      </c>
      <c r="J58" s="133">
        <v>45847</v>
      </c>
      <c r="K58" s="129" t="s">
        <v>853</v>
      </c>
      <c r="L58" s="129"/>
      <c r="M58" s="129" t="s">
        <v>854</v>
      </c>
      <c r="N58" s="129">
        <v>57</v>
      </c>
      <c r="O58" s="83">
        <v>45840</v>
      </c>
      <c r="P58" s="129"/>
      <c r="Q58" s="65"/>
    </row>
    <row r="59" spans="1:17" ht="72.75" x14ac:dyDescent="0.25">
      <c r="A59" s="129">
        <v>2025</v>
      </c>
      <c r="B59" s="129">
        <v>58</v>
      </c>
      <c r="C59" s="130" t="s">
        <v>1123</v>
      </c>
      <c r="D59" s="77" t="s">
        <v>1119</v>
      </c>
      <c r="E59" s="24">
        <v>250</v>
      </c>
      <c r="F59" s="16">
        <v>317.2</v>
      </c>
      <c r="G59" s="20" t="s">
        <v>1120</v>
      </c>
      <c r="H59" s="14" t="s">
        <v>1121</v>
      </c>
      <c r="I59" s="14" t="s">
        <v>1122</v>
      </c>
      <c r="J59" s="133">
        <v>45847</v>
      </c>
      <c r="K59" s="129" t="s">
        <v>853</v>
      </c>
      <c r="L59" s="129"/>
      <c r="M59" s="129" t="s">
        <v>854</v>
      </c>
      <c r="N59" s="129">
        <v>57</v>
      </c>
      <c r="O59" s="83">
        <v>45840</v>
      </c>
      <c r="P59" s="129"/>
      <c r="Q59" s="65"/>
    </row>
    <row r="60" spans="1:17" ht="75.75" customHeight="1" x14ac:dyDescent="0.25">
      <c r="A60" s="129">
        <v>2025</v>
      </c>
      <c r="B60" s="129">
        <v>59</v>
      </c>
      <c r="C60" s="130" t="s">
        <v>1124</v>
      </c>
      <c r="D60" s="77" t="s">
        <v>1135</v>
      </c>
      <c r="E60" s="24">
        <v>519.66999999999996</v>
      </c>
      <c r="F60" s="16">
        <f t="shared" si="5"/>
        <v>633.99739999999997</v>
      </c>
      <c r="G60" s="20" t="s">
        <v>1136</v>
      </c>
      <c r="H60" s="14" t="s">
        <v>1137</v>
      </c>
      <c r="I60" s="14" t="s">
        <v>1125</v>
      </c>
      <c r="J60" s="133">
        <v>45848</v>
      </c>
      <c r="K60" s="129" t="s">
        <v>421</v>
      </c>
      <c r="L60" s="129" t="s">
        <v>999</v>
      </c>
      <c r="M60" s="129" t="s">
        <v>854</v>
      </c>
      <c r="N60" s="129">
        <v>15</v>
      </c>
      <c r="O60" s="83">
        <v>45824</v>
      </c>
      <c r="P60" s="129"/>
      <c r="Q60" s="65"/>
    </row>
    <row r="61" spans="1:17" ht="75" x14ac:dyDescent="0.25">
      <c r="A61" s="129">
        <v>2025</v>
      </c>
      <c r="B61" s="129">
        <v>60</v>
      </c>
      <c r="C61" s="130" t="s">
        <v>1126</v>
      </c>
      <c r="D61" s="77" t="s">
        <v>1127</v>
      </c>
      <c r="E61" s="24">
        <v>275</v>
      </c>
      <c r="F61" s="16">
        <f t="shared" si="5"/>
        <v>335.5</v>
      </c>
      <c r="G61" s="20" t="s">
        <v>321</v>
      </c>
      <c r="H61" s="14" t="s">
        <v>322</v>
      </c>
      <c r="I61" s="14" t="s">
        <v>322</v>
      </c>
      <c r="J61" s="133">
        <v>45791</v>
      </c>
      <c r="K61" s="129" t="s">
        <v>853</v>
      </c>
      <c r="L61" s="129"/>
      <c r="M61" s="129" t="s">
        <v>854</v>
      </c>
      <c r="N61" s="129">
        <v>62</v>
      </c>
      <c r="O61" s="83">
        <v>45852</v>
      </c>
      <c r="P61" s="129"/>
      <c r="Q61" s="65"/>
    </row>
    <row r="62" spans="1:17" ht="75" x14ac:dyDescent="0.25">
      <c r="A62" s="129">
        <v>2025</v>
      </c>
      <c r="B62" s="129">
        <v>61</v>
      </c>
      <c r="C62" s="130" t="s">
        <v>1129</v>
      </c>
      <c r="D62" s="77" t="s">
        <v>1128</v>
      </c>
      <c r="E62" s="24">
        <v>5311.1</v>
      </c>
      <c r="F62" s="16">
        <f t="shared" si="5"/>
        <v>6479.5420000000004</v>
      </c>
      <c r="G62" s="20" t="s">
        <v>321</v>
      </c>
      <c r="H62" s="14" t="s">
        <v>322</v>
      </c>
      <c r="I62" s="14" t="s">
        <v>322</v>
      </c>
      <c r="J62" s="133">
        <v>45791</v>
      </c>
      <c r="K62" s="129" t="s">
        <v>853</v>
      </c>
      <c r="L62" s="129"/>
      <c r="M62" s="129" t="s">
        <v>790</v>
      </c>
      <c r="N62" s="129">
        <v>63</v>
      </c>
      <c r="O62" s="83">
        <v>45853</v>
      </c>
      <c r="P62" s="129"/>
      <c r="Q62" s="65"/>
    </row>
    <row r="63" spans="1:17" ht="75" customHeight="1" x14ac:dyDescent="0.25">
      <c r="A63" s="129">
        <v>2025</v>
      </c>
      <c r="B63" s="129">
        <v>62</v>
      </c>
      <c r="C63" s="130" t="s">
        <v>1133</v>
      </c>
      <c r="D63" s="77" t="s">
        <v>1130</v>
      </c>
      <c r="E63" s="24">
        <v>470</v>
      </c>
      <c r="F63" s="16">
        <f t="shared" si="5"/>
        <v>573.4</v>
      </c>
      <c r="G63" s="20" t="s">
        <v>1132</v>
      </c>
      <c r="H63" s="14" t="s">
        <v>1131</v>
      </c>
      <c r="I63" s="14" t="s">
        <v>1131</v>
      </c>
      <c r="J63" s="133">
        <v>45854</v>
      </c>
      <c r="K63" s="129" t="s">
        <v>421</v>
      </c>
      <c r="L63" s="129" t="s">
        <v>999</v>
      </c>
      <c r="M63" s="129" t="s">
        <v>854</v>
      </c>
      <c r="N63" s="129">
        <v>17</v>
      </c>
      <c r="O63" s="83">
        <v>45854</v>
      </c>
      <c r="P63" s="129"/>
      <c r="Q63" s="65"/>
    </row>
    <row r="64" spans="1:17" ht="60" x14ac:dyDescent="0.25">
      <c r="A64" s="129">
        <v>2025</v>
      </c>
      <c r="B64" s="129">
        <v>63</v>
      </c>
      <c r="C64" s="130" t="s">
        <v>1134</v>
      </c>
      <c r="D64" s="77" t="s">
        <v>807</v>
      </c>
      <c r="E64" s="24">
        <v>570.98</v>
      </c>
      <c r="F64" s="16">
        <f t="shared" si="5"/>
        <v>696.59559999999999</v>
      </c>
      <c r="G64" s="20" t="s">
        <v>34</v>
      </c>
      <c r="H64" s="14" t="s">
        <v>157</v>
      </c>
      <c r="I64" s="14" t="s">
        <v>157</v>
      </c>
      <c r="J64" s="133">
        <v>45855</v>
      </c>
      <c r="K64" s="129" t="s">
        <v>853</v>
      </c>
      <c r="L64" s="129"/>
      <c r="M64" s="129" t="s">
        <v>854</v>
      </c>
      <c r="N64" s="129">
        <v>63</v>
      </c>
      <c r="O64" s="83">
        <v>45853</v>
      </c>
      <c r="P64" s="129"/>
      <c r="Q64" s="65"/>
    </row>
    <row r="65" spans="1:17" ht="60" x14ac:dyDescent="0.25">
      <c r="A65" s="129">
        <v>2025</v>
      </c>
      <c r="B65" s="129">
        <v>64</v>
      </c>
      <c r="C65" s="130" t="s">
        <v>1142</v>
      </c>
      <c r="D65" s="77" t="s">
        <v>1139</v>
      </c>
      <c r="E65" s="24">
        <v>800</v>
      </c>
      <c r="F65" s="16">
        <v>880</v>
      </c>
      <c r="G65" s="20" t="s">
        <v>1140</v>
      </c>
      <c r="H65" s="14" t="s">
        <v>1141</v>
      </c>
      <c r="I65" s="14" t="s">
        <v>1141</v>
      </c>
      <c r="J65" s="133">
        <v>45859</v>
      </c>
      <c r="K65" s="129" t="s">
        <v>853</v>
      </c>
      <c r="L65" s="129"/>
      <c r="M65" s="129" t="s">
        <v>854</v>
      </c>
      <c r="N65" s="129">
        <v>56</v>
      </c>
      <c r="O65" s="83">
        <v>45840</v>
      </c>
      <c r="P65" s="129"/>
      <c r="Q65" s="65"/>
    </row>
    <row r="66" spans="1:17" ht="75" x14ac:dyDescent="0.25">
      <c r="A66" s="129">
        <v>2025</v>
      </c>
      <c r="B66" s="129">
        <v>65</v>
      </c>
      <c r="C66" s="130" t="s">
        <v>1144</v>
      </c>
      <c r="D66" s="77" t="s">
        <v>1143</v>
      </c>
      <c r="E66" s="24">
        <v>170</v>
      </c>
      <c r="F66" s="16">
        <f t="shared" si="5"/>
        <v>207.4</v>
      </c>
      <c r="G66" s="20" t="s">
        <v>685</v>
      </c>
      <c r="H66" s="14" t="s">
        <v>591</v>
      </c>
      <c r="I66" s="14" t="s">
        <v>591</v>
      </c>
      <c r="J66" s="133">
        <v>45861</v>
      </c>
      <c r="K66" s="129" t="s">
        <v>853</v>
      </c>
      <c r="L66" s="129"/>
      <c r="M66" s="129" t="s">
        <v>854</v>
      </c>
      <c r="N66" s="129">
        <v>65</v>
      </c>
      <c r="O66" s="83">
        <v>45861</v>
      </c>
      <c r="P66" s="129"/>
      <c r="Q66" s="65"/>
    </row>
    <row r="67" spans="1:17" ht="60" x14ac:dyDescent="0.25">
      <c r="A67" s="129">
        <v>2025</v>
      </c>
      <c r="B67" s="129">
        <v>66</v>
      </c>
      <c r="C67" s="130" t="s">
        <v>1145</v>
      </c>
      <c r="D67" s="77" t="s">
        <v>1111</v>
      </c>
      <c r="E67" s="24">
        <v>390.9</v>
      </c>
      <c r="F67" s="16">
        <f>E67+(E67*10%)</f>
        <v>429.99</v>
      </c>
      <c r="G67" s="20" t="s">
        <v>1356</v>
      </c>
      <c r="H67" s="14" t="s">
        <v>1357</v>
      </c>
      <c r="I67" s="14" t="s">
        <v>1357</v>
      </c>
      <c r="J67" s="133">
        <v>45847</v>
      </c>
      <c r="K67" s="129" t="s">
        <v>853</v>
      </c>
      <c r="L67" s="129"/>
      <c r="M67" s="129" t="s">
        <v>854</v>
      </c>
      <c r="N67" s="129">
        <v>59</v>
      </c>
      <c r="O67" s="83">
        <v>45847</v>
      </c>
      <c r="P67" s="129"/>
      <c r="Q67" s="65"/>
    </row>
    <row r="68" spans="1:17" ht="60" x14ac:dyDescent="0.25">
      <c r="A68" s="129">
        <v>2025</v>
      </c>
      <c r="B68" s="129">
        <v>67</v>
      </c>
      <c r="C68" s="130" t="s">
        <v>1149</v>
      </c>
      <c r="D68" s="77" t="s">
        <v>1146</v>
      </c>
      <c r="E68" s="24">
        <v>102.46</v>
      </c>
      <c r="F68" s="16">
        <f t="shared" si="5"/>
        <v>125.0012</v>
      </c>
      <c r="G68" s="20" t="s">
        <v>1355</v>
      </c>
      <c r="H68" s="14" t="s">
        <v>1147</v>
      </c>
      <c r="I68" s="14" t="s">
        <v>1148</v>
      </c>
      <c r="J68" s="133">
        <v>45867</v>
      </c>
      <c r="K68" s="129" t="s">
        <v>853</v>
      </c>
      <c r="L68" s="129"/>
      <c r="M68" s="129" t="s">
        <v>854</v>
      </c>
      <c r="N68" s="129">
        <v>66</v>
      </c>
      <c r="O68" s="83">
        <v>45867</v>
      </c>
      <c r="P68" s="129"/>
      <c r="Q68" s="65"/>
    </row>
    <row r="69" spans="1:17" ht="60" x14ac:dyDescent="0.25">
      <c r="A69" s="129">
        <v>2025</v>
      </c>
      <c r="B69" s="129">
        <v>68</v>
      </c>
      <c r="C69" s="130" t="s">
        <v>1151</v>
      </c>
      <c r="D69" s="77" t="s">
        <v>1150</v>
      </c>
      <c r="E69" s="24">
        <v>400</v>
      </c>
      <c r="F69" s="16">
        <f t="shared" si="5"/>
        <v>488</v>
      </c>
      <c r="G69" s="20" t="s">
        <v>771</v>
      </c>
      <c r="H69" s="14" t="s">
        <v>520</v>
      </c>
      <c r="I69" s="14" t="s">
        <v>519</v>
      </c>
      <c r="J69" s="133">
        <v>45867</v>
      </c>
      <c r="K69" s="129" t="s">
        <v>228</v>
      </c>
      <c r="L69" s="129"/>
      <c r="M69" s="129" t="s">
        <v>854</v>
      </c>
      <c r="N69" s="129">
        <v>39</v>
      </c>
      <c r="O69" s="83">
        <v>45867</v>
      </c>
      <c r="P69" s="129"/>
      <c r="Q69" s="65"/>
    </row>
    <row r="70" spans="1:17" ht="75" x14ac:dyDescent="0.25">
      <c r="A70" s="129">
        <v>2025</v>
      </c>
      <c r="B70" s="129">
        <v>69</v>
      </c>
      <c r="C70" s="130" t="s">
        <v>1153</v>
      </c>
      <c r="D70" s="77" t="s">
        <v>1152</v>
      </c>
      <c r="E70" s="24">
        <v>1825</v>
      </c>
      <c r="F70" s="16">
        <f t="shared" si="5"/>
        <v>2226.5</v>
      </c>
      <c r="G70" s="20" t="s">
        <v>321</v>
      </c>
      <c r="H70" s="14" t="s">
        <v>322</v>
      </c>
      <c r="I70" s="14" t="s">
        <v>322</v>
      </c>
      <c r="J70" s="133">
        <v>45868</v>
      </c>
      <c r="K70" s="129" t="s">
        <v>853</v>
      </c>
      <c r="L70" s="129"/>
      <c r="M70" s="129" t="s">
        <v>854</v>
      </c>
      <c r="N70" s="129">
        <v>67</v>
      </c>
      <c r="O70" s="83">
        <v>45868</v>
      </c>
      <c r="P70" s="129"/>
      <c r="Q70" s="65"/>
    </row>
    <row r="71" spans="1:17" ht="63" customHeight="1" x14ac:dyDescent="0.25">
      <c r="A71" s="129">
        <v>2025</v>
      </c>
      <c r="B71" s="129">
        <v>70</v>
      </c>
      <c r="C71" s="130" t="s">
        <v>1154</v>
      </c>
      <c r="D71" s="77" t="s">
        <v>1155</v>
      </c>
      <c r="E71" s="24">
        <v>325</v>
      </c>
      <c r="F71" s="16">
        <v>325</v>
      </c>
      <c r="G71" s="20" t="s">
        <v>1156</v>
      </c>
      <c r="H71" s="14" t="s">
        <v>1157</v>
      </c>
      <c r="I71" s="14" t="s">
        <v>1157</v>
      </c>
      <c r="J71" s="133">
        <v>45873</v>
      </c>
      <c r="K71" s="129" t="s">
        <v>421</v>
      </c>
      <c r="L71" s="129" t="s">
        <v>999</v>
      </c>
      <c r="M71" s="129" t="s">
        <v>854</v>
      </c>
      <c r="N71" s="129">
        <v>22</v>
      </c>
      <c r="O71" s="83">
        <v>45873</v>
      </c>
      <c r="P71" s="129"/>
      <c r="Q71" s="65"/>
    </row>
    <row r="72" spans="1:17" ht="60" x14ac:dyDescent="0.25">
      <c r="A72" s="129">
        <v>2025</v>
      </c>
      <c r="B72" s="129">
        <v>71</v>
      </c>
      <c r="C72" s="130" t="s">
        <v>1159</v>
      </c>
      <c r="D72" s="77" t="s">
        <v>1158</v>
      </c>
      <c r="E72" s="24">
        <v>2000</v>
      </c>
      <c r="F72" s="16">
        <v>2000</v>
      </c>
      <c r="G72" s="20" t="s">
        <v>523</v>
      </c>
      <c r="H72" s="14" t="s">
        <v>551</v>
      </c>
      <c r="I72" s="14" t="s">
        <v>552</v>
      </c>
      <c r="J72" s="133">
        <v>45875</v>
      </c>
      <c r="K72" s="129" t="s">
        <v>421</v>
      </c>
      <c r="L72" s="129" t="s">
        <v>999</v>
      </c>
      <c r="M72" s="129" t="s">
        <v>854</v>
      </c>
      <c r="N72" s="129">
        <v>23</v>
      </c>
      <c r="O72" s="83">
        <v>45874</v>
      </c>
      <c r="P72" s="129"/>
      <c r="Q72" s="65"/>
    </row>
    <row r="73" spans="1:17" ht="75" x14ac:dyDescent="0.25">
      <c r="A73" s="129">
        <v>2025</v>
      </c>
      <c r="B73" s="129">
        <v>72</v>
      </c>
      <c r="C73" s="130" t="s">
        <v>1163</v>
      </c>
      <c r="D73" s="77" t="s">
        <v>1160</v>
      </c>
      <c r="E73" s="24">
        <v>713</v>
      </c>
      <c r="F73" s="16">
        <f t="shared" si="5"/>
        <v>869.86</v>
      </c>
      <c r="G73" s="20" t="s">
        <v>1161</v>
      </c>
      <c r="H73" s="14" t="s">
        <v>1162</v>
      </c>
      <c r="I73" s="14" t="s">
        <v>1162</v>
      </c>
      <c r="J73" s="133">
        <v>45895</v>
      </c>
      <c r="K73" s="129" t="s">
        <v>421</v>
      </c>
      <c r="L73" s="129" t="s">
        <v>999</v>
      </c>
      <c r="M73" s="129" t="s">
        <v>854</v>
      </c>
      <c r="N73" s="129">
        <v>25</v>
      </c>
      <c r="O73" s="83">
        <v>45891</v>
      </c>
      <c r="P73" s="134"/>
      <c r="Q73" s="65"/>
    </row>
    <row r="74" spans="1:17" ht="100.5" x14ac:dyDescent="0.25">
      <c r="A74" s="129">
        <v>2025</v>
      </c>
      <c r="B74" s="129">
        <v>73</v>
      </c>
      <c r="C74" s="145" t="s">
        <v>1168</v>
      </c>
      <c r="D74" s="139" t="s">
        <v>1164</v>
      </c>
      <c r="E74" s="24">
        <v>352</v>
      </c>
      <c r="F74" s="16">
        <v>352</v>
      </c>
      <c r="G74" s="20" t="s">
        <v>1165</v>
      </c>
      <c r="H74" s="14" t="s">
        <v>1166</v>
      </c>
      <c r="I74" s="14" t="s">
        <v>1167</v>
      </c>
      <c r="J74" s="133">
        <v>45904</v>
      </c>
      <c r="K74" s="129" t="s">
        <v>853</v>
      </c>
      <c r="L74" s="129"/>
      <c r="M74" s="129" t="s">
        <v>854</v>
      </c>
      <c r="N74" s="129">
        <v>68</v>
      </c>
      <c r="O74" s="83">
        <v>45904</v>
      </c>
      <c r="P74" s="129"/>
      <c r="Q74" s="65"/>
    </row>
    <row r="75" spans="1:17" ht="114.75" x14ac:dyDescent="0.25">
      <c r="A75" s="129">
        <v>2025</v>
      </c>
      <c r="B75" s="129">
        <v>74</v>
      </c>
      <c r="C75" s="146" t="s">
        <v>1170</v>
      </c>
      <c r="D75" s="139" t="s">
        <v>1169</v>
      </c>
      <c r="E75" s="24">
        <v>34.54</v>
      </c>
      <c r="F75" s="16">
        <f>E75+(E75*10%)</f>
        <v>37.994</v>
      </c>
      <c r="G75" s="20" t="s">
        <v>452</v>
      </c>
      <c r="H75" s="14" t="s">
        <v>453</v>
      </c>
      <c r="I75" s="14" t="s">
        <v>453</v>
      </c>
      <c r="J75" s="133">
        <v>45917</v>
      </c>
      <c r="K75" s="129" t="s">
        <v>421</v>
      </c>
      <c r="L75" s="129" t="s">
        <v>999</v>
      </c>
      <c r="M75" s="129" t="s">
        <v>854</v>
      </c>
      <c r="N75" s="129">
        <v>27</v>
      </c>
      <c r="O75" s="83">
        <v>45916</v>
      </c>
      <c r="P75" s="129"/>
      <c r="Q75" s="65"/>
    </row>
    <row r="76" spans="1:17" ht="43.5" x14ac:dyDescent="0.25">
      <c r="A76" s="129">
        <v>2025</v>
      </c>
      <c r="B76" s="129">
        <v>75</v>
      </c>
      <c r="C76" s="145" t="s">
        <v>1173</v>
      </c>
      <c r="D76" s="139" t="s">
        <v>1171</v>
      </c>
      <c r="E76" s="24">
        <v>3407.5</v>
      </c>
      <c r="F76" s="16">
        <f>E76+(E76*5%)</f>
        <v>3577.875</v>
      </c>
      <c r="G76" s="20" t="s">
        <v>1172</v>
      </c>
      <c r="H76" s="14" t="s">
        <v>366</v>
      </c>
      <c r="I76" s="14" t="s">
        <v>366</v>
      </c>
      <c r="J76" s="133">
        <v>45918</v>
      </c>
      <c r="K76" s="129" t="s">
        <v>228</v>
      </c>
      <c r="L76" s="129"/>
      <c r="M76" s="129" t="s">
        <v>854</v>
      </c>
      <c r="N76" s="129">
        <v>48</v>
      </c>
      <c r="O76" s="83">
        <v>45912</v>
      </c>
      <c r="P76" s="129"/>
      <c r="Q76" s="65"/>
    </row>
    <row r="77" spans="1:17" ht="57.75" x14ac:dyDescent="0.25">
      <c r="A77" s="129">
        <v>2025</v>
      </c>
      <c r="B77" s="129">
        <v>76</v>
      </c>
      <c r="C77" s="146" t="s">
        <v>1175</v>
      </c>
      <c r="D77" s="139" t="s">
        <v>1174</v>
      </c>
      <c r="E77" s="24">
        <v>130.88</v>
      </c>
      <c r="F77" s="16">
        <f>E77+(E77*10%)+2.22</f>
        <v>146.18799999999999</v>
      </c>
      <c r="G77" s="131" t="s">
        <v>181</v>
      </c>
      <c r="H77" s="132" t="s">
        <v>182</v>
      </c>
      <c r="I77" s="132" t="s">
        <v>182</v>
      </c>
      <c r="J77" s="133">
        <v>45931</v>
      </c>
      <c r="K77" s="129" t="s">
        <v>853</v>
      </c>
      <c r="L77" s="129"/>
      <c r="M77" s="129" t="s">
        <v>854</v>
      </c>
      <c r="N77" s="129">
        <v>71</v>
      </c>
      <c r="O77" s="83">
        <v>45931</v>
      </c>
      <c r="P77" s="129"/>
      <c r="Q77" s="65"/>
    </row>
    <row r="78" spans="1:17" ht="57.75" x14ac:dyDescent="0.25">
      <c r="A78" s="129">
        <v>2025</v>
      </c>
      <c r="B78" s="129">
        <v>77</v>
      </c>
      <c r="C78" s="146" t="s">
        <v>1178</v>
      </c>
      <c r="D78" s="147" t="s">
        <v>1176</v>
      </c>
      <c r="E78" s="24">
        <v>276.8</v>
      </c>
      <c r="F78" s="16">
        <f>E78+(E78*22%)</f>
        <v>337.69600000000003</v>
      </c>
      <c r="G78" s="82" t="s">
        <v>1244</v>
      </c>
      <c r="H78" s="132" t="s">
        <v>663</v>
      </c>
      <c r="I78" s="132" t="s">
        <v>663</v>
      </c>
      <c r="J78" s="133">
        <v>45937</v>
      </c>
      <c r="K78" s="129" t="s">
        <v>1177</v>
      </c>
      <c r="L78" s="129"/>
      <c r="M78" s="129" t="s">
        <v>854</v>
      </c>
      <c r="N78" s="129">
        <v>3</v>
      </c>
      <c r="O78" s="133">
        <v>45937</v>
      </c>
      <c r="P78" s="129"/>
      <c r="Q78" s="65"/>
    </row>
    <row r="79" spans="1:17" ht="143.25" x14ac:dyDescent="0.25">
      <c r="A79" s="129">
        <v>2025</v>
      </c>
      <c r="B79" s="129">
        <v>78</v>
      </c>
      <c r="C79" s="146" t="s">
        <v>1180</v>
      </c>
      <c r="D79" s="139" t="s">
        <v>1179</v>
      </c>
      <c r="E79" s="24">
        <v>554</v>
      </c>
      <c r="F79" s="16">
        <v>554</v>
      </c>
      <c r="G79" s="131" t="s">
        <v>824</v>
      </c>
      <c r="H79" s="132" t="s">
        <v>825</v>
      </c>
      <c r="I79" s="132" t="s">
        <v>825</v>
      </c>
      <c r="J79" s="133">
        <v>45938</v>
      </c>
      <c r="K79" s="129" t="s">
        <v>853</v>
      </c>
      <c r="L79" s="129"/>
      <c r="M79" s="129" t="s">
        <v>854</v>
      </c>
      <c r="N79" s="129">
        <v>72</v>
      </c>
      <c r="O79" s="80">
        <v>45938</v>
      </c>
      <c r="P79" s="129"/>
      <c r="Q79" s="65"/>
    </row>
    <row r="80" spans="1:17" ht="86.25" x14ac:dyDescent="0.25">
      <c r="A80" s="129">
        <v>2025</v>
      </c>
      <c r="B80" s="129">
        <v>79</v>
      </c>
      <c r="C80" s="146" t="s">
        <v>1185</v>
      </c>
      <c r="D80" s="139" t="s">
        <v>1181</v>
      </c>
      <c r="E80" s="24">
        <v>7315</v>
      </c>
      <c r="F80" s="148">
        <f t="shared" ref="F80:F87" si="7">E80+(E80*22%)</f>
        <v>8924.2999999999993</v>
      </c>
      <c r="G80" s="149" t="s">
        <v>1182</v>
      </c>
      <c r="H80" s="150" t="s">
        <v>1183</v>
      </c>
      <c r="I80" s="150" t="s">
        <v>1184</v>
      </c>
      <c r="J80" s="151">
        <v>45940</v>
      </c>
      <c r="K80" s="152" t="s">
        <v>853</v>
      </c>
      <c r="L80" s="152"/>
      <c r="M80" s="152" t="s">
        <v>790</v>
      </c>
      <c r="N80" s="152">
        <v>73</v>
      </c>
      <c r="O80" s="83">
        <v>45940</v>
      </c>
      <c r="P80" s="129"/>
      <c r="Q80" s="65"/>
    </row>
    <row r="81" spans="1:17" ht="87" x14ac:dyDescent="0.25">
      <c r="A81" s="129">
        <v>2025</v>
      </c>
      <c r="B81" s="129">
        <v>80</v>
      </c>
      <c r="C81" s="145" t="s">
        <v>1189</v>
      </c>
      <c r="D81" s="139" t="s">
        <v>1186</v>
      </c>
      <c r="E81" s="24">
        <v>3000</v>
      </c>
      <c r="F81" s="16">
        <f t="shared" si="7"/>
        <v>3660</v>
      </c>
      <c r="G81" s="20" t="s">
        <v>1187</v>
      </c>
      <c r="H81" s="14" t="s">
        <v>1188</v>
      </c>
      <c r="I81" s="14" t="s">
        <v>1188</v>
      </c>
      <c r="J81" s="133">
        <v>45940</v>
      </c>
      <c r="K81" s="129" t="s">
        <v>853</v>
      </c>
      <c r="L81" s="129"/>
      <c r="M81" s="129" t="s">
        <v>854</v>
      </c>
      <c r="N81" s="129">
        <v>74</v>
      </c>
      <c r="O81" s="83">
        <v>45940</v>
      </c>
      <c r="P81" s="129"/>
      <c r="Q81" s="65"/>
    </row>
    <row r="82" spans="1:17" ht="46.5" customHeight="1" x14ac:dyDescent="0.25">
      <c r="A82" s="129">
        <v>2025</v>
      </c>
      <c r="B82" s="129">
        <v>81</v>
      </c>
      <c r="C82" s="145" t="s">
        <v>1191</v>
      </c>
      <c r="D82" s="139" t="s">
        <v>1190</v>
      </c>
      <c r="E82" s="24">
        <v>300</v>
      </c>
      <c r="F82" s="16">
        <f t="shared" si="7"/>
        <v>366</v>
      </c>
      <c r="G82" s="20" t="s">
        <v>994</v>
      </c>
      <c r="H82" s="14" t="s">
        <v>993</v>
      </c>
      <c r="I82" s="14" t="s">
        <v>993</v>
      </c>
      <c r="J82" s="133">
        <v>45940</v>
      </c>
      <c r="K82" s="129" t="s">
        <v>853</v>
      </c>
      <c r="L82" s="129"/>
      <c r="M82" s="129" t="s">
        <v>854</v>
      </c>
      <c r="N82" s="129">
        <v>76</v>
      </c>
      <c r="O82" s="83">
        <v>45940</v>
      </c>
      <c r="P82" s="129"/>
      <c r="Q82" s="65"/>
    </row>
    <row r="83" spans="1:17" ht="43.5" x14ac:dyDescent="0.25">
      <c r="A83" s="129">
        <v>2025</v>
      </c>
      <c r="B83" s="129">
        <v>82</v>
      </c>
      <c r="C83" s="145" t="s">
        <v>1193</v>
      </c>
      <c r="D83" s="153" t="s">
        <v>1192</v>
      </c>
      <c r="E83" s="24">
        <v>2845</v>
      </c>
      <c r="F83" s="16">
        <v>2845</v>
      </c>
      <c r="G83" s="20" t="s">
        <v>803</v>
      </c>
      <c r="H83" s="14" t="s">
        <v>804</v>
      </c>
      <c r="I83" s="14" t="s">
        <v>804</v>
      </c>
      <c r="J83" s="133">
        <v>45946</v>
      </c>
      <c r="K83" s="129" t="s">
        <v>228</v>
      </c>
      <c r="L83" s="129"/>
      <c r="M83" s="129" t="s">
        <v>854</v>
      </c>
      <c r="N83" s="129">
        <v>57</v>
      </c>
      <c r="O83" s="133">
        <v>45940</v>
      </c>
      <c r="P83" s="129"/>
      <c r="Q83" s="65"/>
    </row>
    <row r="84" spans="1:17" ht="86.25" x14ac:dyDescent="0.25">
      <c r="A84" s="129">
        <v>2025</v>
      </c>
      <c r="B84" s="129">
        <v>83</v>
      </c>
      <c r="C84" s="145" t="s">
        <v>1195</v>
      </c>
      <c r="D84" s="153" t="s">
        <v>1194</v>
      </c>
      <c r="E84" s="24">
        <v>150</v>
      </c>
      <c r="F84" s="24">
        <v>152</v>
      </c>
      <c r="G84" s="131" t="s">
        <v>824</v>
      </c>
      <c r="H84" s="132" t="s">
        <v>825</v>
      </c>
      <c r="I84" s="132" t="s">
        <v>825</v>
      </c>
      <c r="J84" s="133">
        <v>45950</v>
      </c>
      <c r="K84" s="129" t="s">
        <v>853</v>
      </c>
      <c r="L84" s="129"/>
      <c r="M84" s="129" t="s">
        <v>854</v>
      </c>
      <c r="N84" s="129">
        <v>78</v>
      </c>
      <c r="O84" s="83">
        <v>45950</v>
      </c>
      <c r="P84" s="129"/>
      <c r="Q84" s="65"/>
    </row>
    <row r="85" spans="1:17" ht="100.5" x14ac:dyDescent="0.25">
      <c r="A85" s="129">
        <v>2025</v>
      </c>
      <c r="B85" s="129">
        <v>84</v>
      </c>
      <c r="C85" s="146" t="s">
        <v>1199</v>
      </c>
      <c r="D85" s="153" t="s">
        <v>1196</v>
      </c>
      <c r="E85" s="24">
        <v>590.9</v>
      </c>
      <c r="F85" s="16">
        <f>E85+(E85*10%)</f>
        <v>649.99</v>
      </c>
      <c r="G85" s="20" t="s">
        <v>1197</v>
      </c>
      <c r="H85" s="14" t="s">
        <v>1198</v>
      </c>
      <c r="I85" s="14" t="s">
        <v>1198</v>
      </c>
      <c r="J85" s="133">
        <v>45957</v>
      </c>
      <c r="K85" s="129" t="s">
        <v>421</v>
      </c>
      <c r="L85" s="129" t="s">
        <v>999</v>
      </c>
      <c r="M85" s="129" t="s">
        <v>854</v>
      </c>
      <c r="N85" s="129">
        <v>30</v>
      </c>
      <c r="O85" s="83">
        <v>45957</v>
      </c>
      <c r="P85" s="129"/>
      <c r="Q85" s="65"/>
    </row>
    <row r="86" spans="1:17" ht="72" x14ac:dyDescent="0.25">
      <c r="A86" s="129">
        <v>2025</v>
      </c>
      <c r="B86" s="129">
        <v>85</v>
      </c>
      <c r="C86" s="146" t="s">
        <v>1201</v>
      </c>
      <c r="D86" s="153" t="s">
        <v>1200</v>
      </c>
      <c r="E86" s="24">
        <v>1310</v>
      </c>
      <c r="F86" s="16">
        <f>E86+(E86*22%)</f>
        <v>1598.2</v>
      </c>
      <c r="G86" s="20" t="s">
        <v>219</v>
      </c>
      <c r="H86" s="14" t="s">
        <v>720</v>
      </c>
      <c r="I86" s="14" t="s">
        <v>719</v>
      </c>
      <c r="J86" s="133">
        <v>45958</v>
      </c>
      <c r="K86" s="129" t="s">
        <v>228</v>
      </c>
      <c r="L86" s="129"/>
      <c r="M86" s="129" t="s">
        <v>854</v>
      </c>
      <c r="N86" s="129">
        <v>60</v>
      </c>
      <c r="O86" s="133">
        <v>45958</v>
      </c>
      <c r="P86" s="129"/>
      <c r="Q86" s="65"/>
    </row>
    <row r="87" spans="1:17" ht="43.5" x14ac:dyDescent="0.25">
      <c r="A87" s="129">
        <v>2025</v>
      </c>
      <c r="B87" s="129">
        <v>86</v>
      </c>
      <c r="C87" s="145" t="s">
        <v>1203</v>
      </c>
      <c r="D87" s="153" t="s">
        <v>1202</v>
      </c>
      <c r="E87" s="24">
        <v>574.88</v>
      </c>
      <c r="F87" s="16">
        <f t="shared" si="7"/>
        <v>701.35360000000003</v>
      </c>
      <c r="G87" s="113" t="s">
        <v>639</v>
      </c>
      <c r="H87" s="116" t="s">
        <v>99</v>
      </c>
      <c r="I87" s="116" t="s">
        <v>98</v>
      </c>
      <c r="J87" s="133">
        <v>45960</v>
      </c>
      <c r="K87" s="129" t="s">
        <v>853</v>
      </c>
      <c r="L87" s="129"/>
      <c r="M87" s="129" t="s">
        <v>854</v>
      </c>
      <c r="N87" s="129">
        <v>81</v>
      </c>
      <c r="O87" s="133">
        <v>45960</v>
      </c>
      <c r="P87" s="129"/>
      <c r="Q87" s="65"/>
    </row>
    <row r="88" spans="1:17" ht="86.25" x14ac:dyDescent="0.25">
      <c r="A88" s="129">
        <v>2025</v>
      </c>
      <c r="B88" s="129">
        <v>87</v>
      </c>
      <c r="C88" s="145" t="s">
        <v>1207</v>
      </c>
      <c r="D88" s="147" t="s">
        <v>1204</v>
      </c>
      <c r="E88" s="24">
        <v>745.5</v>
      </c>
      <c r="F88" s="16">
        <f>E88+(E88*4%)</f>
        <v>775.32</v>
      </c>
      <c r="G88" s="20" t="s">
        <v>1205</v>
      </c>
      <c r="H88" s="116" t="s">
        <v>1206</v>
      </c>
      <c r="I88" s="116" t="s">
        <v>1206</v>
      </c>
      <c r="J88" s="133">
        <v>45960</v>
      </c>
      <c r="K88" s="129" t="s">
        <v>9</v>
      </c>
      <c r="L88" s="129"/>
      <c r="M88" s="129" t="s">
        <v>854</v>
      </c>
      <c r="N88" s="129">
        <v>4</v>
      </c>
      <c r="O88" s="133">
        <v>45960</v>
      </c>
      <c r="P88" s="129"/>
      <c r="Q88" s="65"/>
    </row>
    <row r="89" spans="1:17" ht="72" x14ac:dyDescent="0.25">
      <c r="A89" s="129">
        <v>2025</v>
      </c>
      <c r="B89" s="129">
        <v>88</v>
      </c>
      <c r="C89" s="145" t="s">
        <v>1209</v>
      </c>
      <c r="D89" s="147" t="s">
        <v>1208</v>
      </c>
      <c r="E89" s="24">
        <v>4474</v>
      </c>
      <c r="F89" s="16">
        <f>E89+(E89*4%)</f>
        <v>4652.96</v>
      </c>
      <c r="G89" s="20" t="s">
        <v>420</v>
      </c>
      <c r="H89" s="116" t="s">
        <v>343</v>
      </c>
      <c r="I89" s="116" t="s">
        <v>343</v>
      </c>
      <c r="J89" s="133"/>
      <c r="K89" s="129" t="s">
        <v>853</v>
      </c>
      <c r="L89" s="129"/>
      <c r="M89" s="129" t="s">
        <v>854</v>
      </c>
      <c r="N89" s="129">
        <v>82</v>
      </c>
      <c r="O89" s="133">
        <v>45971</v>
      </c>
      <c r="P89" s="129"/>
      <c r="Q89" s="65"/>
    </row>
    <row r="90" spans="1:17" ht="114.75" x14ac:dyDescent="0.25">
      <c r="A90" s="129">
        <v>2025</v>
      </c>
      <c r="B90" s="129">
        <v>89</v>
      </c>
      <c r="C90" s="145" t="s">
        <v>1211</v>
      </c>
      <c r="D90" s="147" t="s">
        <v>1210</v>
      </c>
      <c r="E90" s="154">
        <v>3250</v>
      </c>
      <c r="F90" s="155">
        <f>E90+(E90*22%)</f>
        <v>3965</v>
      </c>
      <c r="G90" s="156" t="s">
        <v>824</v>
      </c>
      <c r="H90" s="157" t="s">
        <v>825</v>
      </c>
      <c r="I90" s="157" t="s">
        <v>825</v>
      </c>
      <c r="J90" s="133">
        <v>45973</v>
      </c>
      <c r="K90" s="129" t="s">
        <v>853</v>
      </c>
      <c r="L90" s="129"/>
      <c r="M90" s="129" t="s">
        <v>854</v>
      </c>
      <c r="N90" s="129">
        <v>85</v>
      </c>
      <c r="O90" s="133">
        <v>45973</v>
      </c>
      <c r="P90" s="129"/>
      <c r="Q90" s="65"/>
    </row>
    <row r="91" spans="1:17" ht="57.75" x14ac:dyDescent="0.25">
      <c r="A91" s="129">
        <v>2025</v>
      </c>
      <c r="B91" s="129">
        <v>90</v>
      </c>
      <c r="C91" s="158" t="s">
        <v>1213</v>
      </c>
      <c r="D91" s="139" t="s">
        <v>1212</v>
      </c>
      <c r="E91" s="24">
        <v>416.41</v>
      </c>
      <c r="F91" s="16">
        <f t="shared" ref="F91:F98" si="8">E91+(E91*22%)</f>
        <v>508.02020000000005</v>
      </c>
      <c r="G91" s="131" t="s">
        <v>321</v>
      </c>
      <c r="H91" s="132" t="s">
        <v>322</v>
      </c>
      <c r="I91" s="132" t="s">
        <v>322</v>
      </c>
      <c r="J91" s="133">
        <v>45973</v>
      </c>
      <c r="K91" s="129" t="s">
        <v>853</v>
      </c>
      <c r="L91" s="129"/>
      <c r="M91" s="129" t="s">
        <v>854</v>
      </c>
      <c r="N91" s="129">
        <v>87</v>
      </c>
      <c r="O91" s="133">
        <v>45974</v>
      </c>
      <c r="P91" s="129"/>
      <c r="Q91" s="65"/>
    </row>
    <row r="92" spans="1:17" x14ac:dyDescent="0.25">
      <c r="A92" s="129">
        <v>2025</v>
      </c>
      <c r="B92" s="129">
        <v>91</v>
      </c>
      <c r="C92" s="158" t="s">
        <v>1223</v>
      </c>
      <c r="D92" s="139" t="s">
        <v>1224</v>
      </c>
      <c r="E92" s="24"/>
      <c r="F92" s="16"/>
      <c r="G92" s="131"/>
      <c r="H92" s="132"/>
      <c r="I92" s="132"/>
      <c r="J92" s="133"/>
      <c r="K92" s="129"/>
      <c r="L92" s="129"/>
      <c r="M92" s="129"/>
      <c r="N92" s="129"/>
      <c r="O92" s="133"/>
      <c r="P92" s="129"/>
      <c r="Q92" s="65"/>
    </row>
    <row r="93" spans="1:17" ht="86.25" x14ac:dyDescent="0.25">
      <c r="A93" s="129">
        <v>2025</v>
      </c>
      <c r="B93" s="129">
        <v>92</v>
      </c>
      <c r="C93" s="145" t="s">
        <v>1216</v>
      </c>
      <c r="D93" s="153" t="s">
        <v>1215</v>
      </c>
      <c r="E93" s="159">
        <v>1400.5</v>
      </c>
      <c r="F93" s="148">
        <f>E93</f>
        <v>1400.5</v>
      </c>
      <c r="G93" s="149" t="s">
        <v>1214</v>
      </c>
      <c r="H93" s="160">
        <v>96080500224</v>
      </c>
      <c r="I93" s="160">
        <v>96080500224</v>
      </c>
      <c r="J93" s="133">
        <v>45975</v>
      </c>
      <c r="K93" s="129" t="s">
        <v>228</v>
      </c>
      <c r="L93" s="129"/>
      <c r="M93" s="129" t="s">
        <v>854</v>
      </c>
      <c r="N93" s="129">
        <v>63</v>
      </c>
      <c r="O93" s="133">
        <v>45975</v>
      </c>
      <c r="P93" s="129"/>
      <c r="Q93" s="65"/>
    </row>
    <row r="94" spans="1:17" ht="114.75" x14ac:dyDescent="0.25">
      <c r="A94" s="129">
        <v>2025</v>
      </c>
      <c r="B94" s="129">
        <v>93</v>
      </c>
      <c r="C94" s="145" t="s">
        <v>1220</v>
      </c>
      <c r="D94" s="139" t="s">
        <v>1217</v>
      </c>
      <c r="E94" s="24">
        <f>50*5</f>
        <v>250</v>
      </c>
      <c r="F94" s="16">
        <f t="shared" si="8"/>
        <v>305</v>
      </c>
      <c r="G94" s="20" t="s">
        <v>1218</v>
      </c>
      <c r="H94" s="14" t="s">
        <v>1219</v>
      </c>
      <c r="I94" s="14" t="s">
        <v>1219</v>
      </c>
      <c r="J94" s="133">
        <v>46343</v>
      </c>
      <c r="K94" s="129" t="s">
        <v>509</v>
      </c>
      <c r="L94" s="129"/>
      <c r="M94" s="129" t="s">
        <v>854</v>
      </c>
      <c r="N94" s="129">
        <v>37</v>
      </c>
      <c r="O94" s="133">
        <v>45972</v>
      </c>
      <c r="P94" s="129"/>
      <c r="Q94" s="65"/>
    </row>
    <row r="95" spans="1:17" ht="43.5" x14ac:dyDescent="0.25">
      <c r="A95" s="129">
        <v>2025</v>
      </c>
      <c r="B95" s="129">
        <v>94</v>
      </c>
      <c r="C95" s="146" t="s">
        <v>1222</v>
      </c>
      <c r="D95" s="139" t="s">
        <v>1221</v>
      </c>
      <c r="E95" s="24">
        <v>235.47</v>
      </c>
      <c r="F95" s="16">
        <f t="shared" si="8"/>
        <v>287.27339999999998</v>
      </c>
      <c r="G95" s="20" t="s">
        <v>370</v>
      </c>
      <c r="H95" s="23" t="s">
        <v>349</v>
      </c>
      <c r="I95" s="23" t="s">
        <v>349</v>
      </c>
      <c r="J95" s="133"/>
      <c r="K95" s="129" t="s">
        <v>853</v>
      </c>
      <c r="L95" s="129"/>
      <c r="M95" s="129" t="s">
        <v>854</v>
      </c>
      <c r="N95" s="129">
        <v>88</v>
      </c>
      <c r="O95" s="133">
        <v>45979</v>
      </c>
      <c r="P95" s="129"/>
      <c r="Q95" s="65"/>
    </row>
    <row r="96" spans="1:17" ht="85.5" customHeight="1" x14ac:dyDescent="0.25">
      <c r="A96" s="129">
        <v>2025</v>
      </c>
      <c r="B96" s="129">
        <v>95</v>
      </c>
      <c r="C96" s="146" t="s">
        <v>1237</v>
      </c>
      <c r="D96" s="139" t="s">
        <v>1248</v>
      </c>
      <c r="E96" s="24">
        <v>7945</v>
      </c>
      <c r="F96" s="16">
        <f t="shared" si="8"/>
        <v>9692.9</v>
      </c>
      <c r="G96" s="20" t="s">
        <v>637</v>
      </c>
      <c r="H96" s="14" t="s">
        <v>28</v>
      </c>
      <c r="I96" s="14" t="s">
        <v>28</v>
      </c>
      <c r="J96" s="133"/>
      <c r="K96" s="129" t="s">
        <v>853</v>
      </c>
      <c r="L96" s="129"/>
      <c r="M96" s="129" t="s">
        <v>790</v>
      </c>
      <c r="N96" s="129">
        <v>89</v>
      </c>
      <c r="O96" s="133">
        <v>45985</v>
      </c>
      <c r="P96" s="129"/>
      <c r="Q96" s="65"/>
    </row>
    <row r="97" spans="1:17" ht="86.25" x14ac:dyDescent="0.25">
      <c r="A97" s="129">
        <v>2025</v>
      </c>
      <c r="B97" s="129">
        <v>96</v>
      </c>
      <c r="C97" s="161" t="s">
        <v>1228</v>
      </c>
      <c r="D97" s="139" t="s">
        <v>1225</v>
      </c>
      <c r="E97" s="24">
        <v>25</v>
      </c>
      <c r="F97" s="16">
        <f t="shared" si="8"/>
        <v>30.5</v>
      </c>
      <c r="G97" s="20" t="s">
        <v>1226</v>
      </c>
      <c r="H97" s="14" t="s">
        <v>861</v>
      </c>
      <c r="I97" s="14" t="s">
        <v>861</v>
      </c>
      <c r="J97" s="133">
        <v>45992</v>
      </c>
      <c r="K97" s="129" t="s">
        <v>853</v>
      </c>
      <c r="L97" s="129"/>
      <c r="M97" s="129" t="s">
        <v>854</v>
      </c>
      <c r="N97" s="129">
        <v>90</v>
      </c>
      <c r="O97" s="133">
        <v>45989</v>
      </c>
      <c r="P97" s="129"/>
      <c r="Q97" s="65"/>
    </row>
    <row r="98" spans="1:17" ht="43.5" x14ac:dyDescent="0.25">
      <c r="A98" s="129">
        <v>2025</v>
      </c>
      <c r="B98" s="129">
        <v>97</v>
      </c>
      <c r="C98" s="161" t="s">
        <v>1229</v>
      </c>
      <c r="D98" s="139" t="s">
        <v>1227</v>
      </c>
      <c r="E98" s="24">
        <v>60</v>
      </c>
      <c r="F98" s="16">
        <f t="shared" si="8"/>
        <v>73.2</v>
      </c>
      <c r="G98" s="136" t="s">
        <v>420</v>
      </c>
      <c r="H98" s="14" t="s">
        <v>343</v>
      </c>
      <c r="I98" s="14" t="s">
        <v>343</v>
      </c>
      <c r="J98" s="133">
        <v>45992</v>
      </c>
      <c r="K98" s="129" t="s">
        <v>9</v>
      </c>
      <c r="L98" s="129"/>
      <c r="M98" s="129" t="s">
        <v>854</v>
      </c>
      <c r="N98" s="129">
        <v>5</v>
      </c>
      <c r="O98" s="133">
        <v>45992</v>
      </c>
      <c r="P98" s="129"/>
      <c r="Q98" s="65"/>
    </row>
    <row r="99" spans="1:17" ht="45.75" customHeight="1" x14ac:dyDescent="0.25">
      <c r="A99" s="129">
        <v>2025</v>
      </c>
      <c r="B99" s="129">
        <v>98</v>
      </c>
      <c r="C99" s="161" t="s">
        <v>1233</v>
      </c>
      <c r="D99" s="139" t="s">
        <v>1230</v>
      </c>
      <c r="E99" s="24">
        <v>220.11</v>
      </c>
      <c r="F99" s="16">
        <f>E99+(E99*10%)</f>
        <v>242.12100000000001</v>
      </c>
      <c r="G99" s="20" t="s">
        <v>1231</v>
      </c>
      <c r="H99" s="14" t="s">
        <v>1232</v>
      </c>
      <c r="I99" s="14" t="s">
        <v>1232</v>
      </c>
      <c r="J99" s="133">
        <v>45993</v>
      </c>
      <c r="K99" s="129" t="s">
        <v>853</v>
      </c>
      <c r="L99" s="129"/>
      <c r="M99" s="129" t="s">
        <v>854</v>
      </c>
      <c r="N99" s="129">
        <v>91</v>
      </c>
      <c r="O99" s="133">
        <v>45993</v>
      </c>
      <c r="P99" s="129"/>
      <c r="Q99" s="65"/>
    </row>
    <row r="100" spans="1:17" ht="45" x14ac:dyDescent="0.25">
      <c r="A100" s="129">
        <v>2025</v>
      </c>
      <c r="B100" s="129">
        <v>99</v>
      </c>
      <c r="C100" s="161" t="s">
        <v>1234</v>
      </c>
      <c r="D100" s="139" t="s">
        <v>1230</v>
      </c>
      <c r="E100" s="24">
        <v>236.36</v>
      </c>
      <c r="F100" s="16">
        <f>E100+(E100*10%)</f>
        <v>259.99600000000004</v>
      </c>
      <c r="G100" s="20" t="s">
        <v>707</v>
      </c>
      <c r="H100" s="14" t="s">
        <v>300</v>
      </c>
      <c r="I100" s="14" t="s">
        <v>300</v>
      </c>
      <c r="J100" s="133">
        <v>45993</v>
      </c>
      <c r="K100" s="129" t="s">
        <v>853</v>
      </c>
      <c r="L100" s="129"/>
      <c r="M100" s="129" t="s">
        <v>854</v>
      </c>
      <c r="N100" s="129">
        <v>91</v>
      </c>
      <c r="O100" s="133">
        <v>45993</v>
      </c>
      <c r="P100" s="129"/>
      <c r="Q100" s="65"/>
    </row>
    <row r="101" spans="1:17" ht="57.75" x14ac:dyDescent="0.25">
      <c r="A101" s="129">
        <v>2025</v>
      </c>
      <c r="B101" s="129">
        <v>100</v>
      </c>
      <c r="C101" s="161" t="s">
        <v>1236</v>
      </c>
      <c r="D101" s="139" t="s">
        <v>1235</v>
      </c>
      <c r="E101" s="24">
        <v>3121.38</v>
      </c>
      <c r="F101" s="16">
        <v>3884.25</v>
      </c>
      <c r="G101" s="20" t="s">
        <v>771</v>
      </c>
      <c r="H101" s="14" t="s">
        <v>520</v>
      </c>
      <c r="I101" s="14" t="s">
        <v>519</v>
      </c>
      <c r="J101" s="133">
        <v>45993</v>
      </c>
      <c r="K101" s="129" t="s">
        <v>228</v>
      </c>
      <c r="L101" s="129"/>
      <c r="M101" s="129" t="s">
        <v>854</v>
      </c>
      <c r="N101" s="129">
        <v>67</v>
      </c>
      <c r="O101" s="133">
        <v>45993</v>
      </c>
      <c r="P101" s="129"/>
      <c r="Q101" s="65"/>
    </row>
    <row r="102" spans="1:17" ht="57.75" x14ac:dyDescent="0.25">
      <c r="A102" s="129">
        <v>2025</v>
      </c>
      <c r="B102" s="129">
        <v>101</v>
      </c>
      <c r="C102" s="145" t="s">
        <v>1239</v>
      </c>
      <c r="D102" s="139" t="s">
        <v>1238</v>
      </c>
      <c r="E102" s="24">
        <v>798.57</v>
      </c>
      <c r="F102" s="16">
        <f t="shared" ref="F102:F108" si="9">E102+(E102*22%)</f>
        <v>974.25540000000001</v>
      </c>
      <c r="G102" s="20" t="s">
        <v>370</v>
      </c>
      <c r="H102" s="23" t="s">
        <v>349</v>
      </c>
      <c r="I102" s="23" t="s">
        <v>349</v>
      </c>
      <c r="J102" s="133">
        <v>46002</v>
      </c>
      <c r="K102" s="129" t="s">
        <v>853</v>
      </c>
      <c r="L102" s="129"/>
      <c r="M102" s="129" t="s">
        <v>854</v>
      </c>
      <c r="N102" s="129">
        <v>92</v>
      </c>
      <c r="O102" s="133">
        <v>46002</v>
      </c>
      <c r="P102" s="129"/>
      <c r="Q102" s="65"/>
    </row>
    <row r="103" spans="1:17" ht="86.25" x14ac:dyDescent="0.25">
      <c r="A103" s="129">
        <v>2025</v>
      </c>
      <c r="B103" s="129">
        <v>102</v>
      </c>
      <c r="C103" s="146" t="s">
        <v>1241</v>
      </c>
      <c r="D103" s="139" t="s">
        <v>1240</v>
      </c>
      <c r="E103" s="24">
        <v>4750</v>
      </c>
      <c r="F103" s="16">
        <f t="shared" si="9"/>
        <v>5795</v>
      </c>
      <c r="G103" s="20" t="s">
        <v>219</v>
      </c>
      <c r="H103" s="23" t="s">
        <v>720</v>
      </c>
      <c r="I103" s="23" t="s">
        <v>719</v>
      </c>
      <c r="J103" s="133">
        <v>46010</v>
      </c>
      <c r="K103" s="129" t="s">
        <v>228</v>
      </c>
      <c r="L103" s="129"/>
      <c r="M103" s="129" t="s">
        <v>854</v>
      </c>
      <c r="N103" s="129">
        <v>71</v>
      </c>
      <c r="O103" s="133">
        <v>46013</v>
      </c>
      <c r="P103" s="129"/>
      <c r="Q103" s="65"/>
    </row>
    <row r="104" spans="1:17" ht="57.75" x14ac:dyDescent="0.25">
      <c r="A104" s="129">
        <v>2025</v>
      </c>
      <c r="B104" s="129">
        <v>103</v>
      </c>
      <c r="C104" s="146" t="s">
        <v>1245</v>
      </c>
      <c r="D104" s="139" t="s">
        <v>1242</v>
      </c>
      <c r="E104" s="24">
        <v>480</v>
      </c>
      <c r="F104" s="16">
        <f t="shared" si="9"/>
        <v>585.6</v>
      </c>
      <c r="G104" s="20" t="s">
        <v>1244</v>
      </c>
      <c r="H104" s="23" t="s">
        <v>663</v>
      </c>
      <c r="I104" s="23" t="s">
        <v>663</v>
      </c>
      <c r="J104" s="133">
        <v>46013</v>
      </c>
      <c r="K104" s="129" t="s">
        <v>421</v>
      </c>
      <c r="L104" s="129" t="s">
        <v>999</v>
      </c>
      <c r="M104" s="129" t="s">
        <v>854</v>
      </c>
      <c r="N104" s="129">
        <v>32</v>
      </c>
      <c r="O104" s="133">
        <v>46013</v>
      </c>
      <c r="P104" s="129"/>
      <c r="Q104" s="65"/>
    </row>
    <row r="105" spans="1:17" ht="57.75" x14ac:dyDescent="0.25">
      <c r="A105" s="129">
        <v>2025</v>
      </c>
      <c r="B105" s="129">
        <v>104</v>
      </c>
      <c r="C105" s="146" t="s">
        <v>1247</v>
      </c>
      <c r="D105" s="139" t="s">
        <v>1246</v>
      </c>
      <c r="E105" s="24">
        <v>913.74</v>
      </c>
      <c r="F105" s="16">
        <f t="shared" si="9"/>
        <v>1114.7628</v>
      </c>
      <c r="G105" s="20" t="s">
        <v>321</v>
      </c>
      <c r="H105" s="23" t="s">
        <v>322</v>
      </c>
      <c r="I105" s="23" t="s">
        <v>322</v>
      </c>
      <c r="J105" s="133">
        <v>46014</v>
      </c>
      <c r="K105" s="129" t="s">
        <v>853</v>
      </c>
      <c r="L105" s="129"/>
      <c r="M105" s="129" t="s">
        <v>854</v>
      </c>
      <c r="N105" s="129">
        <v>94</v>
      </c>
      <c r="O105" s="133">
        <v>46013</v>
      </c>
      <c r="P105" s="129"/>
      <c r="Q105" s="65"/>
    </row>
    <row r="106" spans="1:17" x14ac:dyDescent="0.25">
      <c r="A106" s="129"/>
      <c r="B106" s="129"/>
      <c r="C106" s="129"/>
      <c r="D106" s="134"/>
      <c r="E106" s="24"/>
      <c r="F106" s="16">
        <f t="shared" si="9"/>
        <v>0</v>
      </c>
      <c r="G106" s="20"/>
      <c r="H106" s="14"/>
      <c r="I106" s="14"/>
      <c r="J106" s="133"/>
      <c r="K106" s="129"/>
      <c r="L106" s="129"/>
      <c r="M106" s="129"/>
      <c r="N106" s="129"/>
      <c r="O106" s="83"/>
      <c r="P106" s="129"/>
      <c r="Q106" s="65"/>
    </row>
    <row r="107" spans="1:17" x14ac:dyDescent="0.25">
      <c r="A107" s="129"/>
      <c r="B107" s="129"/>
      <c r="C107" s="129"/>
      <c r="D107" s="134"/>
      <c r="E107" s="24"/>
      <c r="F107" s="16">
        <f t="shared" si="9"/>
        <v>0</v>
      </c>
      <c r="G107" s="20"/>
      <c r="H107" s="14"/>
      <c r="I107" s="14"/>
      <c r="J107" s="133"/>
      <c r="K107" s="129"/>
      <c r="L107" s="129"/>
      <c r="M107" s="129"/>
      <c r="N107" s="129"/>
      <c r="O107" s="83"/>
      <c r="P107" s="129"/>
      <c r="Q107" s="65"/>
    </row>
    <row r="108" spans="1:17" x14ac:dyDescent="0.25">
      <c r="A108" s="129"/>
      <c r="B108" s="129"/>
      <c r="C108" s="129"/>
      <c r="D108" s="134"/>
      <c r="E108" s="24"/>
      <c r="F108" s="16">
        <f t="shared" si="9"/>
        <v>0</v>
      </c>
      <c r="G108" s="20"/>
      <c r="H108" s="14"/>
      <c r="I108" s="14"/>
      <c r="J108" s="133"/>
      <c r="K108" s="129"/>
      <c r="L108" s="129"/>
      <c r="M108" s="129"/>
      <c r="N108" s="129"/>
      <c r="O108" s="83"/>
      <c r="P108" s="129"/>
      <c r="Q108" s="65"/>
    </row>
    <row r="109" spans="1:17" x14ac:dyDescent="0.25">
      <c r="A109" s="15"/>
      <c r="B109" s="15"/>
      <c r="C109" s="15"/>
      <c r="D109" s="18"/>
      <c r="E109" s="19"/>
      <c r="F109" s="16"/>
      <c r="G109" s="20"/>
      <c r="H109" s="14"/>
      <c r="I109" s="14"/>
      <c r="J109" s="17"/>
      <c r="K109" s="15"/>
      <c r="L109" s="15"/>
      <c r="M109" s="15"/>
      <c r="N109" s="15"/>
      <c r="O109" s="11"/>
      <c r="P109" s="15"/>
    </row>
    <row r="110" spans="1:17" x14ac:dyDescent="0.25">
      <c r="A110" s="15"/>
      <c r="B110" s="15"/>
      <c r="C110" s="15"/>
      <c r="D110" s="18"/>
      <c r="E110" s="19"/>
      <c r="F110" s="16"/>
      <c r="G110" s="20"/>
      <c r="H110" s="14"/>
      <c r="I110" s="14"/>
      <c r="J110" s="17"/>
      <c r="K110" s="15"/>
      <c r="L110" s="15"/>
      <c r="M110" s="15"/>
      <c r="N110" s="15"/>
      <c r="O110" s="11"/>
      <c r="P110" s="15"/>
    </row>
    <row r="111" spans="1:17" x14ac:dyDescent="0.25">
      <c r="A111" s="15"/>
      <c r="B111" s="15"/>
      <c r="C111" s="15"/>
      <c r="D111" s="18"/>
      <c r="E111" s="19"/>
      <c r="F111" s="13"/>
      <c r="G111" s="20"/>
      <c r="H111" s="14"/>
      <c r="I111" s="14"/>
      <c r="J111" s="17"/>
      <c r="K111" s="15"/>
      <c r="L111" s="15"/>
      <c r="M111" s="15"/>
      <c r="N111" s="15"/>
      <c r="O111" s="11"/>
      <c r="P111" s="15"/>
    </row>
    <row r="112" spans="1:17" x14ac:dyDescent="0.25">
      <c r="A112" s="15"/>
      <c r="B112" s="15"/>
      <c r="C112" s="15"/>
      <c r="D112" s="18"/>
      <c r="E112" s="19"/>
      <c r="F112" s="16"/>
      <c r="G112" s="20"/>
      <c r="H112" s="14"/>
      <c r="I112" s="14"/>
      <c r="J112" s="17"/>
      <c r="K112" s="15"/>
      <c r="L112" s="15"/>
      <c r="M112" s="15"/>
      <c r="N112" s="15"/>
      <c r="O112" s="11"/>
      <c r="P112" s="15"/>
    </row>
    <row r="113" spans="1:16" x14ac:dyDescent="0.25">
      <c r="A113" s="15"/>
      <c r="B113" s="15"/>
      <c r="C113" s="15"/>
      <c r="D113" s="18"/>
      <c r="E113" s="19"/>
      <c r="F113" s="16"/>
      <c r="G113" s="20"/>
      <c r="H113" s="14"/>
      <c r="I113" s="14"/>
      <c r="J113" s="17"/>
      <c r="K113" s="15"/>
      <c r="L113" s="15"/>
      <c r="M113" s="15"/>
      <c r="N113" s="15"/>
      <c r="O113" s="11"/>
      <c r="P113" s="15"/>
    </row>
    <row r="114" spans="1:16" x14ac:dyDescent="0.25">
      <c r="A114" s="15"/>
      <c r="B114" s="15"/>
      <c r="C114" s="15"/>
      <c r="D114" s="18"/>
      <c r="E114" s="19"/>
      <c r="F114" s="13"/>
      <c r="G114" s="20"/>
      <c r="H114" s="14"/>
      <c r="I114" s="14"/>
      <c r="J114" s="17"/>
      <c r="K114" s="15"/>
      <c r="L114" s="15"/>
      <c r="M114" s="15"/>
      <c r="N114" s="15"/>
      <c r="O114" s="11"/>
      <c r="P114" s="15"/>
    </row>
    <row r="115" spans="1:16" x14ac:dyDescent="0.25">
      <c r="A115" s="15"/>
      <c r="B115" s="15"/>
      <c r="C115" s="15"/>
      <c r="D115" s="18"/>
      <c r="E115" s="19"/>
      <c r="F115" s="16"/>
      <c r="G115" s="20"/>
      <c r="H115" s="14"/>
      <c r="I115" s="14"/>
      <c r="J115" s="17"/>
      <c r="K115" s="15"/>
      <c r="L115" s="15"/>
      <c r="M115" s="15"/>
      <c r="N115" s="15"/>
      <c r="O115" s="11"/>
      <c r="P115" s="15"/>
    </row>
    <row r="116" spans="1:16" x14ac:dyDescent="0.25">
      <c r="A116" s="15"/>
      <c r="B116" s="15"/>
      <c r="C116" s="15"/>
      <c r="D116" s="18"/>
      <c r="E116" s="19"/>
      <c r="F116" s="16"/>
      <c r="G116" s="20"/>
      <c r="H116" s="14"/>
      <c r="I116" s="14"/>
      <c r="J116" s="17"/>
      <c r="K116" s="15"/>
      <c r="L116" s="15"/>
      <c r="M116" s="15"/>
      <c r="N116" s="15"/>
      <c r="O116" s="11"/>
      <c r="P116" s="15"/>
    </row>
    <row r="117" spans="1:16" x14ac:dyDescent="0.25">
      <c r="A117" s="15"/>
      <c r="B117" s="15"/>
      <c r="C117" s="15"/>
      <c r="D117" s="18"/>
      <c r="E117" s="19"/>
      <c r="F117" s="13"/>
      <c r="G117" s="20"/>
      <c r="H117" s="14"/>
      <c r="I117" s="14"/>
      <c r="J117" s="17"/>
      <c r="K117" s="15"/>
      <c r="L117" s="15"/>
      <c r="M117" s="15"/>
      <c r="N117" s="15"/>
      <c r="O117" s="11"/>
      <c r="P117" s="15"/>
    </row>
    <row r="118" spans="1:16" x14ac:dyDescent="0.25">
      <c r="A118" s="15"/>
      <c r="B118" s="15"/>
      <c r="C118" s="15"/>
      <c r="D118" s="18"/>
      <c r="E118" s="19"/>
      <c r="F118" s="16"/>
      <c r="G118" s="20"/>
      <c r="H118" s="14"/>
      <c r="I118" s="14"/>
      <c r="J118" s="17"/>
      <c r="K118" s="15"/>
      <c r="L118" s="15"/>
      <c r="M118" s="15"/>
      <c r="N118" s="15"/>
      <c r="O118" s="11"/>
      <c r="P118" s="15"/>
    </row>
    <row r="119" spans="1:16" x14ac:dyDescent="0.25">
      <c r="A119" s="15"/>
      <c r="B119" s="15"/>
      <c r="C119" s="15"/>
      <c r="D119" s="18"/>
      <c r="E119" s="19"/>
      <c r="F119" s="16"/>
      <c r="G119" s="20"/>
      <c r="H119" s="14"/>
      <c r="I119" s="14"/>
      <c r="J119" s="17"/>
      <c r="K119" s="15"/>
      <c r="L119" s="15"/>
      <c r="M119" s="15"/>
      <c r="N119" s="15"/>
      <c r="O119" s="11"/>
      <c r="P119" s="15"/>
    </row>
    <row r="120" spans="1:16" x14ac:dyDescent="0.25">
      <c r="A120" s="15"/>
      <c r="B120" s="15"/>
      <c r="C120" s="15"/>
      <c r="D120" s="18"/>
      <c r="E120" s="19"/>
      <c r="F120" s="13"/>
      <c r="G120" s="20"/>
      <c r="H120" s="14"/>
      <c r="I120" s="14"/>
      <c r="J120" s="17"/>
      <c r="K120" s="15"/>
      <c r="L120" s="15"/>
      <c r="M120" s="15"/>
      <c r="N120" s="15"/>
      <c r="O120" s="11"/>
      <c r="P120" s="15"/>
    </row>
    <row r="121" spans="1:16" x14ac:dyDescent="0.25">
      <c r="A121" s="15"/>
      <c r="B121" s="15"/>
      <c r="C121" s="15"/>
      <c r="D121" s="18"/>
      <c r="E121" s="19"/>
      <c r="F121" s="16"/>
      <c r="G121" s="20"/>
      <c r="H121" s="14"/>
      <c r="I121" s="14"/>
      <c r="J121" s="17"/>
      <c r="K121" s="15"/>
      <c r="L121" s="15"/>
      <c r="M121" s="15"/>
      <c r="N121" s="15"/>
      <c r="O121" s="11"/>
      <c r="P121" s="15"/>
    </row>
    <row r="122" spans="1:16" x14ac:dyDescent="0.25">
      <c r="A122" s="15"/>
      <c r="B122" s="15"/>
      <c r="C122" s="15"/>
      <c r="D122" s="18"/>
      <c r="E122" s="19"/>
      <c r="F122" s="16"/>
      <c r="G122" s="20"/>
      <c r="H122" s="14"/>
      <c r="I122" s="14"/>
      <c r="J122" s="17"/>
      <c r="K122" s="15"/>
      <c r="L122" s="15"/>
      <c r="M122" s="15"/>
      <c r="N122" s="15"/>
      <c r="O122" s="11"/>
      <c r="P122" s="15"/>
    </row>
    <row r="123" spans="1:16" x14ac:dyDescent="0.25">
      <c r="A123" s="15"/>
      <c r="B123" s="15"/>
      <c r="C123" s="15"/>
      <c r="D123" s="18"/>
      <c r="E123" s="19"/>
      <c r="F123" s="13"/>
      <c r="G123" s="20"/>
      <c r="H123" s="14"/>
      <c r="I123" s="14"/>
      <c r="J123" s="17"/>
      <c r="K123" s="15"/>
      <c r="L123" s="15"/>
      <c r="M123" s="15"/>
      <c r="N123" s="15"/>
      <c r="O123" s="11"/>
      <c r="P123" s="15"/>
    </row>
    <row r="124" spans="1:16" x14ac:dyDescent="0.25">
      <c r="A124" s="15"/>
      <c r="B124" s="15"/>
      <c r="C124" s="15"/>
      <c r="D124" s="18"/>
      <c r="E124" s="19"/>
      <c r="F124" s="16"/>
      <c r="G124" s="20"/>
      <c r="H124" s="14"/>
      <c r="I124" s="14"/>
      <c r="J124" s="17"/>
      <c r="K124" s="15"/>
      <c r="L124" s="15"/>
      <c r="M124" s="15"/>
      <c r="N124" s="15"/>
      <c r="O124" s="11"/>
      <c r="P124" s="15"/>
    </row>
    <row r="125" spans="1:16" x14ac:dyDescent="0.25">
      <c r="A125" s="15"/>
      <c r="B125" s="15"/>
      <c r="C125" s="15"/>
      <c r="D125" s="18"/>
      <c r="E125" s="19"/>
      <c r="F125" s="16"/>
      <c r="G125" s="20"/>
      <c r="H125" s="14"/>
      <c r="I125" s="14"/>
      <c r="J125" s="17"/>
      <c r="K125" s="15"/>
      <c r="L125" s="15"/>
      <c r="M125" s="15"/>
      <c r="N125" s="15"/>
      <c r="O125" s="11"/>
      <c r="P125" s="15"/>
    </row>
    <row r="126" spans="1:16" x14ac:dyDescent="0.25">
      <c r="A126" s="15"/>
      <c r="B126" s="15"/>
      <c r="C126" s="15"/>
      <c r="D126" s="18"/>
      <c r="E126" s="19"/>
      <c r="F126" s="13"/>
      <c r="G126" s="20"/>
      <c r="H126" s="14"/>
      <c r="I126" s="14"/>
      <c r="J126" s="17"/>
      <c r="K126" s="15"/>
      <c r="L126" s="15"/>
      <c r="M126" s="15"/>
      <c r="N126" s="15"/>
      <c r="O126" s="11"/>
      <c r="P126" s="15"/>
    </row>
    <row r="127" spans="1:16" x14ac:dyDescent="0.25">
      <c r="A127" s="15"/>
      <c r="B127" s="15"/>
      <c r="C127" s="15"/>
      <c r="D127" s="18"/>
      <c r="E127" s="19"/>
      <c r="F127" s="16"/>
      <c r="G127" s="20"/>
      <c r="H127" s="14"/>
      <c r="I127" s="14"/>
      <c r="J127" s="17"/>
      <c r="K127" s="15"/>
      <c r="L127" s="15"/>
      <c r="M127" s="15"/>
      <c r="N127" s="15"/>
      <c r="O127" s="11"/>
      <c r="P127" s="15"/>
    </row>
    <row r="128" spans="1:16" x14ac:dyDescent="0.25">
      <c r="A128" s="15"/>
      <c r="B128" s="15"/>
      <c r="C128" s="15"/>
      <c r="D128" s="18"/>
      <c r="E128" s="19"/>
      <c r="F128" s="16"/>
      <c r="G128" s="20"/>
      <c r="H128" s="14"/>
      <c r="I128" s="14"/>
      <c r="J128" s="17"/>
      <c r="K128" s="15"/>
      <c r="L128" s="15"/>
      <c r="M128" s="15"/>
      <c r="N128" s="15"/>
      <c r="O128" s="11"/>
      <c r="P128" s="15"/>
    </row>
    <row r="129" spans="1:16" x14ac:dyDescent="0.25">
      <c r="A129" s="15"/>
      <c r="B129" s="15"/>
      <c r="C129" s="15"/>
      <c r="D129" s="18"/>
      <c r="E129" s="19"/>
      <c r="F129" s="13"/>
      <c r="G129" s="20"/>
      <c r="H129" s="14"/>
      <c r="I129" s="14"/>
      <c r="J129" s="17"/>
      <c r="K129" s="15"/>
      <c r="L129" s="15"/>
      <c r="M129" s="15"/>
      <c r="N129" s="15"/>
      <c r="O129" s="11"/>
      <c r="P129" s="15"/>
    </row>
    <row r="130" spans="1:16" x14ac:dyDescent="0.25">
      <c r="A130" s="15"/>
      <c r="B130" s="15"/>
      <c r="C130" s="15"/>
      <c r="D130" s="18"/>
      <c r="E130" s="19"/>
      <c r="F130" s="16"/>
      <c r="G130" s="20"/>
      <c r="H130" s="14"/>
      <c r="I130" s="14"/>
      <c r="J130" s="17"/>
      <c r="K130" s="15"/>
      <c r="L130" s="15"/>
      <c r="M130" s="15"/>
      <c r="N130" s="15"/>
      <c r="O130" s="11"/>
      <c r="P130" s="15"/>
    </row>
    <row r="131" spans="1:16" x14ac:dyDescent="0.25">
      <c r="A131" s="15"/>
      <c r="B131" s="15"/>
      <c r="C131" s="15"/>
      <c r="D131" s="18"/>
      <c r="E131" s="19"/>
      <c r="F131" s="16"/>
      <c r="G131" s="20"/>
      <c r="H131" s="14"/>
      <c r="I131" s="14"/>
      <c r="J131" s="17"/>
      <c r="K131" s="15"/>
      <c r="L131" s="15"/>
      <c r="M131" s="15"/>
      <c r="N131" s="15"/>
      <c r="O131" s="11"/>
      <c r="P131" s="15"/>
    </row>
    <row r="132" spans="1:16" x14ac:dyDescent="0.25">
      <c r="A132" s="15"/>
      <c r="B132" s="15"/>
      <c r="C132" s="15"/>
      <c r="D132" s="18"/>
      <c r="E132" s="19"/>
      <c r="F132" s="13"/>
      <c r="G132" s="20"/>
      <c r="H132" s="14"/>
      <c r="I132" s="14"/>
      <c r="J132" s="17"/>
      <c r="K132" s="15"/>
      <c r="L132" s="15"/>
      <c r="M132" s="15"/>
      <c r="N132" s="15"/>
      <c r="O132" s="11"/>
      <c r="P132" s="15"/>
    </row>
    <row r="133" spans="1:16" x14ac:dyDescent="0.25">
      <c r="A133" s="15"/>
      <c r="B133" s="15"/>
      <c r="C133" s="15"/>
      <c r="D133" s="18"/>
      <c r="E133" s="19"/>
      <c r="F133" s="16"/>
      <c r="G133" s="20"/>
      <c r="H133" s="14"/>
      <c r="I133" s="14"/>
      <c r="J133" s="17"/>
      <c r="K133" s="15"/>
      <c r="L133" s="15"/>
      <c r="M133" s="15"/>
      <c r="N133" s="15"/>
      <c r="O133" s="11"/>
      <c r="P133" s="15"/>
    </row>
    <row r="134" spans="1:16" x14ac:dyDescent="0.25">
      <c r="A134" s="15"/>
      <c r="B134" s="15"/>
      <c r="C134" s="15"/>
      <c r="D134" s="18"/>
      <c r="E134" s="19"/>
      <c r="F134" s="16"/>
      <c r="G134" s="20"/>
      <c r="H134" s="14"/>
      <c r="I134" s="14"/>
      <c r="J134" s="17"/>
      <c r="K134" s="15"/>
      <c r="L134" s="15"/>
      <c r="M134" s="15"/>
      <c r="N134" s="15"/>
      <c r="O134" s="11"/>
      <c r="P134" s="15"/>
    </row>
    <row r="135" spans="1:16" x14ac:dyDescent="0.25">
      <c r="A135" s="15"/>
      <c r="B135" s="15"/>
      <c r="C135" s="15"/>
      <c r="D135" s="18"/>
      <c r="E135" s="19"/>
      <c r="F135" s="13"/>
      <c r="G135" s="20"/>
      <c r="H135" s="14"/>
      <c r="I135" s="14"/>
      <c r="J135" s="17"/>
      <c r="K135" s="15"/>
      <c r="L135" s="15"/>
      <c r="M135" s="15"/>
      <c r="N135" s="15"/>
      <c r="O135" s="11"/>
      <c r="P135" s="15"/>
    </row>
    <row r="136" spans="1:16" x14ac:dyDescent="0.25">
      <c r="A136" s="15"/>
      <c r="B136" s="15"/>
      <c r="C136" s="15"/>
      <c r="D136" s="18"/>
      <c r="E136" s="19"/>
      <c r="F136" s="16"/>
      <c r="G136" s="20"/>
      <c r="H136" s="14"/>
      <c r="I136" s="14"/>
      <c r="J136" s="17"/>
      <c r="K136" s="15"/>
      <c r="L136" s="15"/>
      <c r="M136" s="15"/>
      <c r="N136" s="15"/>
      <c r="O136" s="11"/>
      <c r="P136" s="15"/>
    </row>
    <row r="137" spans="1:16" x14ac:dyDescent="0.25">
      <c r="A137" s="15"/>
      <c r="B137" s="15"/>
      <c r="C137" s="15"/>
      <c r="D137" s="18"/>
      <c r="E137" s="19"/>
      <c r="F137" s="16"/>
      <c r="G137" s="20"/>
      <c r="H137" s="14"/>
      <c r="I137" s="14"/>
      <c r="J137" s="17"/>
      <c r="K137" s="15"/>
      <c r="L137" s="15"/>
      <c r="M137" s="15"/>
      <c r="N137" s="15"/>
      <c r="O137" s="11"/>
      <c r="P137" s="15"/>
    </row>
    <row r="138" spans="1:16" x14ac:dyDescent="0.25">
      <c r="A138" s="15"/>
      <c r="B138" s="15"/>
      <c r="C138" s="15"/>
      <c r="D138" s="18"/>
      <c r="E138" s="19"/>
      <c r="F138" s="13"/>
      <c r="G138" s="20"/>
      <c r="H138" s="14"/>
      <c r="I138" s="14"/>
      <c r="J138" s="17"/>
      <c r="K138" s="15"/>
      <c r="L138" s="15"/>
      <c r="M138" s="15"/>
      <c r="N138" s="15"/>
      <c r="O138" s="11"/>
      <c r="P138" s="15"/>
    </row>
    <row r="139" spans="1:16" x14ac:dyDescent="0.25">
      <c r="A139" s="15"/>
      <c r="B139" s="15"/>
      <c r="C139" s="15"/>
      <c r="D139" s="18"/>
      <c r="E139" s="19"/>
      <c r="F139" s="16"/>
      <c r="G139" s="20"/>
      <c r="H139" s="14"/>
      <c r="I139" s="14"/>
      <c r="J139" s="17"/>
      <c r="K139" s="15"/>
      <c r="L139" s="15"/>
      <c r="M139" s="15"/>
      <c r="N139" s="15"/>
      <c r="O139" s="11"/>
      <c r="P139" s="15"/>
    </row>
    <row r="140" spans="1:16" x14ac:dyDescent="0.25">
      <c r="A140" s="15"/>
      <c r="B140" s="15"/>
      <c r="C140" s="15"/>
      <c r="D140" s="18"/>
      <c r="E140" s="19"/>
      <c r="F140" s="16"/>
      <c r="G140" s="20"/>
      <c r="H140" s="14"/>
      <c r="I140" s="14"/>
      <c r="J140" s="17"/>
      <c r="K140" s="15"/>
      <c r="L140" s="15"/>
      <c r="M140" s="15"/>
      <c r="N140" s="15"/>
      <c r="O140" s="11"/>
      <c r="P140" s="15"/>
    </row>
    <row r="141" spans="1:16" x14ac:dyDescent="0.25">
      <c r="A141" s="15"/>
      <c r="B141" s="15"/>
      <c r="C141" s="15"/>
      <c r="D141" s="18"/>
      <c r="E141" s="19"/>
      <c r="F141" s="13"/>
      <c r="G141" s="20"/>
      <c r="H141" s="14"/>
      <c r="I141" s="14"/>
      <c r="J141" s="17"/>
      <c r="K141" s="15"/>
      <c r="L141" s="15"/>
      <c r="M141" s="15"/>
      <c r="N141" s="15"/>
      <c r="O141" s="11"/>
      <c r="P141" s="15"/>
    </row>
    <row r="142" spans="1:16" x14ac:dyDescent="0.25">
      <c r="A142" s="15"/>
      <c r="B142" s="15"/>
      <c r="C142" s="15"/>
      <c r="D142" s="18"/>
      <c r="E142" s="19"/>
      <c r="F142" s="16"/>
      <c r="G142" s="20"/>
      <c r="H142" s="14"/>
      <c r="I142" s="14"/>
      <c r="J142" s="17"/>
      <c r="K142" s="15"/>
      <c r="L142" s="15"/>
      <c r="M142" s="15"/>
      <c r="N142" s="15"/>
      <c r="O142" s="11"/>
      <c r="P142" s="15"/>
    </row>
    <row r="143" spans="1:16" x14ac:dyDescent="0.25">
      <c r="A143" s="15"/>
      <c r="B143" s="15"/>
      <c r="C143" s="15"/>
      <c r="D143" s="18"/>
      <c r="E143" s="19"/>
      <c r="F143" s="16"/>
      <c r="G143" s="20"/>
      <c r="H143" s="14"/>
      <c r="I143" s="14"/>
      <c r="J143" s="17"/>
      <c r="K143" s="15"/>
      <c r="L143" s="15"/>
      <c r="M143" s="15"/>
      <c r="N143" s="15"/>
      <c r="O143" s="11"/>
      <c r="P143" s="15"/>
    </row>
    <row r="144" spans="1:16" x14ac:dyDescent="0.25">
      <c r="A144" s="15"/>
      <c r="B144" s="15"/>
      <c r="C144" s="15"/>
      <c r="D144" s="18"/>
      <c r="E144" s="19"/>
      <c r="F144" s="13"/>
      <c r="G144" s="20"/>
      <c r="H144" s="14"/>
      <c r="I144" s="14"/>
      <c r="J144" s="17"/>
      <c r="K144" s="15"/>
      <c r="L144" s="15"/>
      <c r="M144" s="15"/>
      <c r="N144" s="15"/>
      <c r="O144" s="11"/>
      <c r="P144" s="15"/>
    </row>
    <row r="145" spans="1:16" x14ac:dyDescent="0.25">
      <c r="A145" s="15"/>
      <c r="B145" s="15"/>
      <c r="C145" s="15"/>
      <c r="D145" s="18"/>
      <c r="E145" s="19"/>
      <c r="F145" s="16"/>
      <c r="G145" s="20"/>
      <c r="H145" s="14"/>
      <c r="I145" s="14"/>
      <c r="J145" s="17"/>
      <c r="K145" s="15"/>
      <c r="L145" s="15"/>
      <c r="M145" s="15"/>
      <c r="N145" s="15"/>
      <c r="O145" s="11"/>
      <c r="P145" s="15"/>
    </row>
    <row r="146" spans="1:16" x14ac:dyDescent="0.25">
      <c r="A146" s="15"/>
      <c r="B146" s="15"/>
      <c r="C146" s="15"/>
      <c r="D146" s="18"/>
      <c r="E146" s="19"/>
      <c r="F146" s="16"/>
      <c r="G146" s="20"/>
      <c r="H146" s="14"/>
      <c r="I146" s="14"/>
      <c r="J146" s="17"/>
      <c r="K146" s="15"/>
      <c r="L146" s="15"/>
      <c r="M146" s="15"/>
      <c r="N146" s="15"/>
      <c r="O146" s="11"/>
      <c r="P146" s="15"/>
    </row>
    <row r="147" spans="1:16" x14ac:dyDescent="0.25">
      <c r="A147" s="15"/>
      <c r="B147" s="15"/>
      <c r="C147" s="15"/>
      <c r="D147" s="18"/>
      <c r="E147" s="19"/>
      <c r="F147" s="13"/>
      <c r="G147" s="20"/>
      <c r="H147" s="14"/>
      <c r="I147" s="14"/>
      <c r="J147" s="17"/>
      <c r="K147" s="15"/>
      <c r="L147" s="15"/>
      <c r="M147" s="15"/>
      <c r="N147" s="15"/>
      <c r="O147" s="11"/>
      <c r="P147" s="15"/>
    </row>
    <row r="148" spans="1:16" x14ac:dyDescent="0.25">
      <c r="A148" s="15"/>
      <c r="B148" s="15"/>
      <c r="C148" s="15"/>
      <c r="D148" s="18"/>
      <c r="E148" s="19"/>
      <c r="F148" s="16"/>
      <c r="G148" s="20"/>
      <c r="H148" s="14"/>
      <c r="I148" s="14"/>
      <c r="J148" s="17"/>
      <c r="K148" s="15"/>
      <c r="L148" s="15"/>
      <c r="M148" s="15"/>
      <c r="N148" s="15"/>
      <c r="O148" s="11"/>
      <c r="P148" s="15"/>
    </row>
    <row r="149" spans="1:16" x14ac:dyDescent="0.25">
      <c r="A149" s="15"/>
      <c r="B149" s="15"/>
      <c r="C149" s="15"/>
      <c r="D149" s="18"/>
      <c r="E149" s="19"/>
      <c r="F149" s="16"/>
      <c r="G149" s="20"/>
      <c r="H149" s="14"/>
      <c r="I149" s="14"/>
      <c r="J149" s="17"/>
      <c r="K149" s="15"/>
      <c r="L149" s="15"/>
      <c r="M149" s="15"/>
      <c r="N149" s="15"/>
      <c r="O149" s="11"/>
      <c r="P149" s="15"/>
    </row>
    <row r="150" spans="1:16" x14ac:dyDescent="0.25">
      <c r="A150" s="15"/>
      <c r="B150" s="15"/>
      <c r="C150" s="15"/>
      <c r="D150" s="18"/>
      <c r="E150" s="19"/>
      <c r="F150" s="13"/>
      <c r="G150" s="20"/>
      <c r="H150" s="14"/>
      <c r="I150" s="14"/>
      <c r="J150" s="17"/>
      <c r="K150" s="15"/>
      <c r="L150" s="15"/>
      <c r="M150" s="15"/>
      <c r="N150" s="15"/>
      <c r="O150" s="11"/>
      <c r="P150" s="15"/>
    </row>
    <row r="151" spans="1:16" x14ac:dyDescent="0.25">
      <c r="A151" s="15"/>
      <c r="B151" s="15"/>
      <c r="C151" s="15"/>
      <c r="D151" s="18"/>
      <c r="E151" s="19"/>
      <c r="F151" s="16"/>
      <c r="G151" s="20"/>
      <c r="H151" s="14"/>
      <c r="I151" s="14"/>
      <c r="J151" s="17"/>
      <c r="K151" s="15"/>
      <c r="L151" s="15"/>
      <c r="M151" s="15"/>
      <c r="N151" s="15"/>
      <c r="O151" s="11"/>
      <c r="P151" s="15"/>
    </row>
    <row r="152" spans="1:16" x14ac:dyDescent="0.25">
      <c r="A152" s="15"/>
      <c r="B152" s="15"/>
      <c r="C152" s="15"/>
      <c r="D152" s="18"/>
      <c r="E152" s="19"/>
      <c r="F152" s="16"/>
      <c r="G152" s="20"/>
      <c r="H152" s="14"/>
      <c r="I152" s="14"/>
      <c r="J152" s="17"/>
      <c r="K152" s="15"/>
      <c r="L152" s="15"/>
      <c r="M152" s="15"/>
      <c r="N152" s="15"/>
      <c r="O152" s="11"/>
      <c r="P152" s="15"/>
    </row>
    <row r="153" spans="1:16" x14ac:dyDescent="0.25">
      <c r="A153" s="15"/>
      <c r="B153" s="15"/>
      <c r="C153" s="15"/>
      <c r="D153" s="18"/>
      <c r="E153" s="19"/>
      <c r="F153" s="13"/>
      <c r="G153" s="20"/>
      <c r="H153" s="14"/>
      <c r="I153" s="14"/>
      <c r="J153" s="17"/>
      <c r="K153" s="15"/>
      <c r="L153" s="15"/>
      <c r="M153" s="15"/>
      <c r="N153" s="15"/>
      <c r="O153" s="11"/>
      <c r="P153" s="15"/>
    </row>
    <row r="154" spans="1:16" x14ac:dyDescent="0.25">
      <c r="A154" s="15"/>
      <c r="B154" s="15"/>
      <c r="C154" s="15"/>
      <c r="D154" s="18"/>
      <c r="E154" s="19"/>
      <c r="F154" s="16"/>
      <c r="G154" s="20"/>
      <c r="H154" s="14"/>
      <c r="I154" s="14"/>
      <c r="J154" s="17"/>
      <c r="K154" s="15"/>
      <c r="L154" s="15"/>
      <c r="M154" s="15"/>
      <c r="N154" s="15"/>
      <c r="O154" s="11"/>
      <c r="P154" s="15"/>
    </row>
    <row r="155" spans="1:16" x14ac:dyDescent="0.25">
      <c r="A155" s="15"/>
      <c r="B155" s="15"/>
      <c r="C155" s="15"/>
      <c r="D155" s="18"/>
      <c r="E155" s="19"/>
      <c r="F155" s="16"/>
      <c r="G155" s="20"/>
      <c r="H155" s="14"/>
      <c r="I155" s="14"/>
      <c r="J155" s="17"/>
      <c r="K155" s="15"/>
      <c r="L155" s="15"/>
      <c r="M155" s="15"/>
      <c r="N155" s="15"/>
      <c r="O155" s="11"/>
      <c r="P155" s="15"/>
    </row>
    <row r="156" spans="1:16" x14ac:dyDescent="0.25">
      <c r="A156" s="15"/>
      <c r="B156" s="15"/>
      <c r="C156" s="15"/>
      <c r="D156" s="18"/>
      <c r="E156" s="19"/>
      <c r="F156" s="13"/>
      <c r="G156" s="20"/>
      <c r="H156" s="14"/>
      <c r="I156" s="14"/>
      <c r="J156" s="17"/>
      <c r="K156" s="15"/>
      <c r="L156" s="15"/>
      <c r="M156" s="15"/>
      <c r="N156" s="15"/>
      <c r="O156" s="11"/>
      <c r="P156" s="15"/>
    </row>
    <row r="157" spans="1:16" x14ac:dyDescent="0.25">
      <c r="A157" s="15"/>
      <c r="B157" s="15"/>
      <c r="C157" s="15"/>
      <c r="D157" s="18"/>
      <c r="E157" s="19"/>
      <c r="F157" s="16"/>
      <c r="G157" s="20"/>
      <c r="H157" s="14"/>
      <c r="I157" s="14"/>
      <c r="J157" s="17"/>
      <c r="K157" s="15"/>
      <c r="L157" s="15"/>
      <c r="M157" s="15"/>
      <c r="N157" s="15"/>
      <c r="O157" s="11"/>
      <c r="P157" s="15"/>
    </row>
    <row r="158" spans="1:16" x14ac:dyDescent="0.25">
      <c r="A158" s="15"/>
      <c r="B158" s="15"/>
      <c r="C158" s="15"/>
      <c r="D158" s="18"/>
      <c r="E158" s="19"/>
      <c r="F158" s="16"/>
      <c r="G158" s="20"/>
      <c r="H158" s="14"/>
      <c r="I158" s="14"/>
      <c r="J158" s="17"/>
      <c r="K158" s="15"/>
      <c r="L158" s="15"/>
      <c r="M158" s="15"/>
      <c r="N158" s="15"/>
      <c r="O158" s="11"/>
      <c r="P158" s="15"/>
    </row>
    <row r="159" spans="1:16" x14ac:dyDescent="0.25">
      <c r="A159" s="15"/>
      <c r="B159" s="15"/>
      <c r="C159" s="15"/>
      <c r="D159" s="18"/>
      <c r="E159" s="19"/>
      <c r="F159" s="13"/>
      <c r="G159" s="20"/>
      <c r="H159" s="14"/>
      <c r="I159" s="14"/>
      <c r="J159" s="17"/>
      <c r="K159" s="15"/>
      <c r="L159" s="15"/>
      <c r="M159" s="15"/>
      <c r="N159" s="15"/>
      <c r="O159" s="11"/>
      <c r="P159" s="15"/>
    </row>
    <row r="160" spans="1:16" x14ac:dyDescent="0.25">
      <c r="A160" s="15"/>
      <c r="B160" s="15"/>
      <c r="C160" s="15"/>
      <c r="D160" s="18"/>
      <c r="E160" s="19"/>
      <c r="F160" s="16"/>
      <c r="G160" s="20"/>
      <c r="H160" s="14"/>
      <c r="I160" s="14"/>
      <c r="J160" s="17"/>
      <c r="K160" s="15"/>
      <c r="L160" s="15"/>
      <c r="M160" s="15"/>
      <c r="N160" s="15"/>
      <c r="O160" s="11"/>
      <c r="P160" s="15"/>
    </row>
    <row r="161" spans="1:16" x14ac:dyDescent="0.25">
      <c r="A161" s="15"/>
      <c r="B161" s="15"/>
      <c r="C161" s="15"/>
      <c r="D161" s="18"/>
      <c r="E161" s="19"/>
      <c r="F161" s="16"/>
      <c r="G161" s="20"/>
      <c r="H161" s="14"/>
      <c r="I161" s="14"/>
      <c r="J161" s="17"/>
      <c r="K161" s="15"/>
      <c r="L161" s="15"/>
      <c r="M161" s="15"/>
      <c r="N161" s="15"/>
      <c r="O161" s="11"/>
      <c r="P161" s="15"/>
    </row>
    <row r="162" spans="1:16" x14ac:dyDescent="0.25">
      <c r="A162" s="15"/>
      <c r="B162" s="15"/>
      <c r="C162" s="15"/>
      <c r="D162" s="18"/>
      <c r="E162" s="19"/>
      <c r="F162" s="13"/>
      <c r="G162" s="20"/>
      <c r="H162" s="14"/>
      <c r="I162" s="14"/>
      <c r="J162" s="17"/>
      <c r="K162" s="15"/>
      <c r="L162" s="15"/>
      <c r="M162" s="15"/>
      <c r="N162" s="15"/>
      <c r="O162" s="11"/>
      <c r="P162" s="15"/>
    </row>
    <row r="163" spans="1:16" x14ac:dyDescent="0.25">
      <c r="A163" s="15"/>
      <c r="B163" s="15"/>
      <c r="C163" s="15"/>
      <c r="D163" s="18"/>
      <c r="E163" s="19"/>
      <c r="F163" s="16"/>
      <c r="G163" s="20"/>
      <c r="H163" s="14"/>
      <c r="I163" s="14"/>
      <c r="J163" s="17"/>
      <c r="K163" s="15"/>
      <c r="L163" s="15"/>
      <c r="M163" s="15"/>
      <c r="N163" s="15"/>
      <c r="O163" s="11"/>
      <c r="P163" s="15"/>
    </row>
    <row r="164" spans="1:16" x14ac:dyDescent="0.25">
      <c r="A164" s="15"/>
      <c r="B164" s="15"/>
      <c r="C164" s="15"/>
      <c r="D164" s="18"/>
      <c r="E164" s="19"/>
      <c r="F164" s="16"/>
      <c r="G164" s="20"/>
      <c r="H164" s="14"/>
      <c r="I164" s="14"/>
      <c r="J164" s="17"/>
      <c r="K164" s="15"/>
      <c r="L164" s="15"/>
      <c r="M164" s="15"/>
      <c r="N164" s="15"/>
      <c r="O164" s="11"/>
      <c r="P164" s="15"/>
    </row>
    <row r="165" spans="1:16" x14ac:dyDescent="0.25">
      <c r="A165" s="15"/>
      <c r="B165" s="15"/>
      <c r="C165" s="15"/>
      <c r="D165" s="18"/>
      <c r="E165" s="19"/>
      <c r="F165" s="13"/>
      <c r="G165" s="20"/>
      <c r="H165" s="14"/>
      <c r="I165" s="14"/>
      <c r="J165" s="17"/>
      <c r="K165" s="15"/>
      <c r="L165" s="15"/>
      <c r="M165" s="15"/>
      <c r="N165" s="15"/>
      <c r="O165" s="11"/>
      <c r="P165" s="15"/>
    </row>
    <row r="166" spans="1:16" x14ac:dyDescent="0.25">
      <c r="A166" s="15"/>
      <c r="B166" s="15"/>
      <c r="C166" s="15"/>
      <c r="D166" s="18"/>
      <c r="E166" s="19"/>
      <c r="F166" s="16"/>
      <c r="G166" s="20"/>
      <c r="H166" s="14"/>
      <c r="I166" s="14"/>
      <c r="J166" s="17"/>
      <c r="K166" s="15"/>
      <c r="L166" s="15"/>
      <c r="M166" s="15"/>
      <c r="N166" s="15"/>
      <c r="O166" s="11"/>
      <c r="P166" s="15"/>
    </row>
    <row r="167" spans="1:16" x14ac:dyDescent="0.25">
      <c r="A167" s="15"/>
      <c r="B167" s="15"/>
      <c r="C167" s="15"/>
      <c r="D167" s="18"/>
      <c r="E167" s="19"/>
      <c r="F167" s="16"/>
      <c r="G167" s="20"/>
      <c r="H167" s="14"/>
      <c r="I167" s="14"/>
      <c r="J167" s="17"/>
      <c r="K167" s="15"/>
      <c r="L167" s="15"/>
      <c r="M167" s="15"/>
      <c r="N167" s="15"/>
      <c r="O167" s="11"/>
      <c r="P167" s="15"/>
    </row>
    <row r="168" spans="1:16" x14ac:dyDescent="0.25">
      <c r="A168" s="15"/>
      <c r="B168" s="15"/>
      <c r="C168" s="15"/>
      <c r="D168" s="18"/>
      <c r="E168" s="19"/>
      <c r="F168" s="13"/>
      <c r="G168" s="20"/>
      <c r="H168" s="14"/>
      <c r="I168" s="14"/>
      <c r="J168" s="17"/>
      <c r="K168" s="15"/>
      <c r="L168" s="15"/>
      <c r="M168" s="15"/>
      <c r="N168" s="15"/>
      <c r="O168" s="11"/>
      <c r="P168" s="15"/>
    </row>
    <row r="169" spans="1:16" x14ac:dyDescent="0.25">
      <c r="A169" s="15"/>
      <c r="B169" s="15"/>
      <c r="C169" s="15"/>
      <c r="D169" s="18"/>
      <c r="E169" s="19"/>
      <c r="F169" s="16"/>
      <c r="G169" s="20"/>
      <c r="H169" s="14"/>
      <c r="I169" s="14"/>
      <c r="J169" s="17"/>
      <c r="K169" s="15"/>
      <c r="L169" s="15"/>
      <c r="M169" s="15"/>
      <c r="N169" s="15"/>
      <c r="O169" s="11"/>
      <c r="P169" s="15"/>
    </row>
    <row r="170" spans="1:16" x14ac:dyDescent="0.25">
      <c r="A170" s="15"/>
      <c r="B170" s="15"/>
      <c r="C170" s="15"/>
      <c r="D170" s="18"/>
      <c r="E170" s="19"/>
      <c r="F170" s="16"/>
      <c r="G170" s="20"/>
      <c r="H170" s="14"/>
      <c r="I170" s="14"/>
      <c r="J170" s="17"/>
      <c r="K170" s="15"/>
      <c r="L170" s="15"/>
      <c r="M170" s="15"/>
      <c r="N170" s="15"/>
      <c r="O170" s="11"/>
      <c r="P170" s="15"/>
    </row>
    <row r="171" spans="1:16" x14ac:dyDescent="0.25">
      <c r="A171" s="15"/>
      <c r="B171" s="15"/>
      <c r="C171" s="15"/>
      <c r="D171" s="18"/>
      <c r="E171" s="19"/>
      <c r="F171" s="13"/>
      <c r="G171" s="20"/>
      <c r="H171" s="14"/>
      <c r="I171" s="14"/>
      <c r="J171" s="17"/>
      <c r="K171" s="15"/>
      <c r="L171" s="15"/>
      <c r="M171" s="15"/>
      <c r="N171" s="15"/>
      <c r="O171" s="11"/>
      <c r="P171" s="15"/>
    </row>
    <row r="172" spans="1:16" x14ac:dyDescent="0.25">
      <c r="A172" s="15"/>
      <c r="B172" s="15"/>
      <c r="C172" s="15"/>
      <c r="D172" s="18"/>
      <c r="E172" s="19"/>
      <c r="F172" s="16"/>
      <c r="G172" s="20"/>
      <c r="H172" s="14"/>
      <c r="I172" s="14"/>
      <c r="J172" s="17"/>
      <c r="K172" s="15"/>
      <c r="L172" s="15"/>
      <c r="M172" s="15"/>
      <c r="N172" s="15"/>
      <c r="O172" s="11"/>
      <c r="P172" s="15"/>
    </row>
    <row r="173" spans="1:16" x14ac:dyDescent="0.25">
      <c r="A173" s="15"/>
      <c r="B173" s="15"/>
      <c r="C173" s="15"/>
      <c r="D173" s="18"/>
      <c r="E173" s="19"/>
      <c r="F173" s="16"/>
      <c r="G173" s="20"/>
      <c r="H173" s="14"/>
      <c r="I173" s="14"/>
      <c r="J173" s="17"/>
      <c r="K173" s="15"/>
      <c r="L173" s="15"/>
      <c r="M173" s="15"/>
      <c r="N173" s="15"/>
      <c r="O173" s="11"/>
      <c r="P173" s="15"/>
    </row>
    <row r="174" spans="1:16" x14ac:dyDescent="0.25">
      <c r="A174" s="15"/>
      <c r="B174" s="15"/>
      <c r="C174" s="15"/>
      <c r="D174" s="18"/>
      <c r="E174" s="19"/>
      <c r="F174" s="13"/>
      <c r="G174" s="20"/>
      <c r="H174" s="14"/>
      <c r="I174" s="14"/>
      <c r="J174" s="17"/>
      <c r="K174" s="15"/>
      <c r="L174" s="15"/>
      <c r="M174" s="15"/>
      <c r="N174" s="15"/>
      <c r="O174" s="11"/>
      <c r="P174" s="15"/>
    </row>
    <row r="175" spans="1:16" x14ac:dyDescent="0.25">
      <c r="A175" s="15"/>
      <c r="B175" s="15"/>
      <c r="C175" s="15"/>
      <c r="D175" s="18"/>
      <c r="E175" s="19"/>
      <c r="F175" s="16"/>
      <c r="G175" s="20"/>
      <c r="H175" s="14"/>
      <c r="I175" s="14"/>
      <c r="J175" s="17"/>
      <c r="K175" s="15"/>
      <c r="L175" s="15"/>
      <c r="M175" s="15"/>
      <c r="N175" s="15"/>
      <c r="O175" s="11"/>
      <c r="P175" s="15"/>
    </row>
    <row r="176" spans="1:16" x14ac:dyDescent="0.25">
      <c r="A176" s="15"/>
      <c r="B176" s="15"/>
      <c r="C176" s="15"/>
      <c r="D176" s="18"/>
      <c r="E176" s="19"/>
      <c r="F176" s="16"/>
      <c r="G176" s="20"/>
      <c r="H176" s="14"/>
      <c r="I176" s="14"/>
      <c r="J176" s="17"/>
      <c r="K176" s="15"/>
      <c r="L176" s="15"/>
      <c r="M176" s="15"/>
      <c r="N176" s="15"/>
      <c r="O176" s="11"/>
      <c r="P176" s="15"/>
    </row>
    <row r="177" spans="1:16" x14ac:dyDescent="0.25">
      <c r="A177" s="15"/>
      <c r="B177" s="15"/>
      <c r="C177" s="15"/>
      <c r="D177" s="18"/>
      <c r="E177" s="19"/>
      <c r="F177" s="13"/>
      <c r="G177" s="20"/>
      <c r="H177" s="14"/>
      <c r="I177" s="14"/>
      <c r="J177" s="17"/>
      <c r="K177" s="15"/>
      <c r="L177" s="15"/>
      <c r="M177" s="15"/>
      <c r="N177" s="15"/>
      <c r="O177" s="11"/>
      <c r="P177" s="15"/>
    </row>
    <row r="178" spans="1:16" x14ac:dyDescent="0.25">
      <c r="A178" s="15"/>
      <c r="B178" s="15"/>
      <c r="C178" s="15"/>
      <c r="D178" s="18"/>
      <c r="E178" s="19"/>
      <c r="F178" s="16"/>
      <c r="G178" s="20"/>
      <c r="H178" s="14"/>
      <c r="I178" s="14"/>
      <c r="J178" s="17"/>
      <c r="K178" s="15"/>
      <c r="L178" s="15"/>
      <c r="M178" s="15"/>
      <c r="N178" s="15"/>
      <c r="O178" s="11"/>
      <c r="P178" s="15"/>
    </row>
    <row r="179" spans="1:16" x14ac:dyDescent="0.25">
      <c r="A179" s="15"/>
      <c r="B179" s="15"/>
      <c r="C179" s="15"/>
      <c r="D179" s="18"/>
      <c r="E179" s="19"/>
      <c r="F179" s="16"/>
      <c r="G179" s="20"/>
      <c r="H179" s="14"/>
      <c r="I179" s="14"/>
      <c r="J179" s="17"/>
      <c r="K179" s="15"/>
      <c r="L179" s="15"/>
      <c r="M179" s="15"/>
      <c r="N179" s="15"/>
      <c r="O179" s="11"/>
      <c r="P179" s="15"/>
    </row>
    <row r="180" spans="1:16" x14ac:dyDescent="0.25">
      <c r="A180" s="15"/>
      <c r="B180" s="15"/>
      <c r="C180" s="15"/>
      <c r="D180" s="18"/>
      <c r="E180" s="19"/>
      <c r="F180" s="13"/>
      <c r="G180" s="20"/>
      <c r="H180" s="14"/>
      <c r="I180" s="14"/>
      <c r="J180" s="17"/>
      <c r="K180" s="15"/>
      <c r="L180" s="15"/>
      <c r="M180" s="15"/>
      <c r="N180" s="15"/>
      <c r="O180" s="11"/>
      <c r="P180" s="15"/>
    </row>
    <row r="181" spans="1:16" x14ac:dyDescent="0.25">
      <c r="A181" s="15"/>
      <c r="B181" s="15"/>
      <c r="C181" s="15"/>
      <c r="D181" s="18"/>
      <c r="E181" s="19"/>
      <c r="F181" s="16"/>
      <c r="G181" s="20"/>
      <c r="H181" s="14"/>
      <c r="I181" s="14"/>
      <c r="J181" s="17"/>
      <c r="K181" s="15"/>
      <c r="L181" s="15"/>
      <c r="M181" s="15"/>
      <c r="N181" s="15"/>
      <c r="O181" s="11"/>
      <c r="P181" s="15"/>
    </row>
    <row r="182" spans="1:16" x14ac:dyDescent="0.25">
      <c r="A182" s="15"/>
      <c r="B182" s="15"/>
      <c r="C182" s="15"/>
      <c r="D182" s="18"/>
      <c r="E182" s="19"/>
      <c r="F182" s="16"/>
      <c r="G182" s="20"/>
      <c r="H182" s="14"/>
      <c r="I182" s="14"/>
      <c r="J182" s="17"/>
      <c r="K182" s="15"/>
      <c r="L182" s="15"/>
      <c r="M182" s="15"/>
      <c r="N182" s="15"/>
      <c r="O182" s="11"/>
      <c r="P182" s="15"/>
    </row>
    <row r="183" spans="1:16" x14ac:dyDescent="0.25">
      <c r="A183" s="15"/>
      <c r="B183" s="15"/>
      <c r="C183" s="15"/>
      <c r="D183" s="18"/>
      <c r="E183" s="19"/>
      <c r="F183" s="13"/>
      <c r="G183" s="20"/>
      <c r="H183" s="14"/>
      <c r="I183" s="14"/>
      <c r="J183" s="17"/>
      <c r="K183" s="15"/>
      <c r="L183" s="15"/>
      <c r="M183" s="15"/>
      <c r="N183" s="15"/>
      <c r="O183" s="11"/>
      <c r="P183" s="15"/>
    </row>
    <row r="184" spans="1:16" x14ac:dyDescent="0.25">
      <c r="A184" s="15"/>
      <c r="B184" s="15"/>
      <c r="C184" s="15"/>
      <c r="D184" s="18"/>
      <c r="E184" s="19"/>
      <c r="F184" s="16"/>
      <c r="G184" s="20"/>
      <c r="H184" s="14"/>
      <c r="I184" s="14"/>
      <c r="J184" s="17"/>
      <c r="K184" s="15"/>
      <c r="L184" s="15"/>
      <c r="M184" s="15"/>
      <c r="N184" s="15"/>
      <c r="O184" s="11"/>
      <c r="P184" s="15"/>
    </row>
    <row r="185" spans="1:16" x14ac:dyDescent="0.25">
      <c r="A185" s="15"/>
      <c r="B185" s="15"/>
      <c r="C185" s="15"/>
      <c r="D185" s="18"/>
      <c r="E185" s="19"/>
      <c r="F185" s="16"/>
      <c r="G185" s="20"/>
      <c r="H185" s="14"/>
      <c r="I185" s="14"/>
      <c r="J185" s="17"/>
      <c r="K185" s="15"/>
      <c r="L185" s="15"/>
      <c r="M185" s="15"/>
      <c r="N185" s="15"/>
      <c r="O185" s="11"/>
      <c r="P185" s="15"/>
    </row>
    <row r="186" spans="1:16" x14ac:dyDescent="0.25">
      <c r="A186" s="15"/>
      <c r="B186" s="15"/>
      <c r="C186" s="15"/>
      <c r="D186" s="18"/>
      <c r="E186" s="19"/>
      <c r="F186" s="13"/>
      <c r="G186" s="20"/>
      <c r="H186" s="14"/>
      <c r="I186" s="14"/>
      <c r="J186" s="17"/>
      <c r="K186" s="15"/>
      <c r="L186" s="15"/>
      <c r="M186" s="15"/>
      <c r="N186" s="15"/>
      <c r="O186" s="11"/>
      <c r="P186" s="15"/>
    </row>
    <row r="187" spans="1:16" x14ac:dyDescent="0.25">
      <c r="A187" s="15"/>
      <c r="B187" s="15"/>
      <c r="C187" s="15"/>
      <c r="D187" s="18"/>
      <c r="E187" s="19"/>
      <c r="F187" s="16"/>
      <c r="G187" s="20"/>
      <c r="H187" s="14"/>
      <c r="I187" s="14"/>
      <c r="J187" s="17"/>
      <c r="K187" s="15"/>
      <c r="L187" s="15"/>
      <c r="M187" s="15"/>
      <c r="N187" s="15"/>
      <c r="O187" s="11"/>
      <c r="P187" s="15"/>
    </row>
    <row r="188" spans="1:16" x14ac:dyDescent="0.25">
      <c r="A188" s="15"/>
      <c r="B188" s="15"/>
      <c r="C188" s="15"/>
      <c r="D188" s="18"/>
      <c r="E188" s="19"/>
      <c r="F188" s="16"/>
      <c r="G188" s="20"/>
      <c r="H188" s="14"/>
      <c r="I188" s="14"/>
      <c r="J188" s="17"/>
      <c r="K188" s="15"/>
      <c r="L188" s="15"/>
      <c r="M188" s="15"/>
      <c r="N188" s="15"/>
      <c r="O188" s="11"/>
      <c r="P188" s="15"/>
    </row>
    <row r="189" spans="1:16" x14ac:dyDescent="0.25">
      <c r="A189" s="15"/>
      <c r="B189" s="15"/>
      <c r="C189" s="15"/>
      <c r="D189" s="18"/>
      <c r="E189" s="19"/>
      <c r="F189" s="13"/>
      <c r="G189" s="20"/>
      <c r="H189" s="14"/>
      <c r="I189" s="14"/>
      <c r="J189" s="17"/>
      <c r="K189" s="15"/>
      <c r="L189" s="15"/>
      <c r="M189" s="15"/>
      <c r="N189" s="15"/>
      <c r="O189" s="11"/>
      <c r="P189" s="15"/>
    </row>
    <row r="190" spans="1:16" x14ac:dyDescent="0.25">
      <c r="A190" s="15"/>
      <c r="B190" s="15"/>
      <c r="C190" s="15"/>
      <c r="D190" s="18"/>
      <c r="E190" s="19"/>
      <c r="F190" s="16"/>
      <c r="G190" s="20"/>
      <c r="H190" s="14"/>
      <c r="I190" s="14"/>
      <c r="J190" s="17"/>
      <c r="K190" s="15"/>
      <c r="L190" s="15"/>
      <c r="M190" s="15"/>
      <c r="N190" s="15"/>
      <c r="O190" s="11"/>
      <c r="P190" s="15"/>
    </row>
    <row r="191" spans="1:16" x14ac:dyDescent="0.25">
      <c r="A191" s="15"/>
      <c r="B191" s="15"/>
      <c r="C191" s="15"/>
      <c r="D191" s="18"/>
      <c r="E191" s="19"/>
      <c r="F191" s="16"/>
      <c r="G191" s="20"/>
      <c r="H191" s="14"/>
      <c r="I191" s="14"/>
      <c r="J191" s="17"/>
      <c r="K191" s="15"/>
      <c r="L191" s="15"/>
      <c r="M191" s="15"/>
      <c r="N191" s="15"/>
      <c r="O191" s="11"/>
      <c r="P191" s="15"/>
    </row>
    <row r="192" spans="1:16" x14ac:dyDescent="0.25">
      <c r="A192" s="15"/>
      <c r="B192" s="15"/>
      <c r="C192" s="15"/>
      <c r="D192" s="18"/>
      <c r="E192" s="19"/>
      <c r="F192" s="13"/>
      <c r="G192" s="20"/>
      <c r="H192" s="14"/>
      <c r="I192" s="14"/>
      <c r="J192" s="17"/>
      <c r="K192" s="15"/>
      <c r="L192" s="15"/>
      <c r="M192" s="15"/>
      <c r="N192" s="15"/>
      <c r="O192" s="11"/>
      <c r="P192" s="15"/>
    </row>
    <row r="193" spans="1:16" x14ac:dyDescent="0.25">
      <c r="A193" s="15"/>
      <c r="B193" s="15"/>
      <c r="C193" s="15"/>
      <c r="D193" s="18"/>
      <c r="E193" s="19"/>
      <c r="F193" s="16"/>
      <c r="G193" s="20"/>
      <c r="H193" s="14"/>
      <c r="I193" s="14"/>
      <c r="J193" s="17"/>
      <c r="K193" s="15"/>
      <c r="L193" s="15"/>
      <c r="M193" s="15"/>
      <c r="N193" s="15"/>
      <c r="O193" s="11"/>
      <c r="P193" s="15"/>
    </row>
    <row r="194" spans="1:16" x14ac:dyDescent="0.25">
      <c r="A194" s="15"/>
      <c r="B194" s="15"/>
      <c r="C194" s="15"/>
      <c r="D194" s="18"/>
      <c r="E194" s="19"/>
      <c r="F194" s="16"/>
      <c r="G194" s="20"/>
      <c r="H194" s="14"/>
      <c r="I194" s="14"/>
      <c r="J194" s="17"/>
      <c r="K194" s="15"/>
      <c r="L194" s="15"/>
      <c r="M194" s="15"/>
      <c r="N194" s="15"/>
      <c r="O194" s="11"/>
      <c r="P194" s="15"/>
    </row>
    <row r="195" spans="1:16" x14ac:dyDescent="0.25">
      <c r="A195" s="15"/>
      <c r="B195" s="15"/>
      <c r="C195" s="15"/>
      <c r="D195" s="18"/>
      <c r="E195" s="19"/>
      <c r="F195" s="13"/>
      <c r="G195" s="20"/>
      <c r="H195" s="14"/>
      <c r="I195" s="14"/>
      <c r="J195" s="17"/>
      <c r="K195" s="15"/>
      <c r="L195" s="15"/>
      <c r="M195" s="15"/>
      <c r="N195" s="15"/>
      <c r="O195" s="11"/>
      <c r="P195" s="15"/>
    </row>
    <row r="196" spans="1:16" x14ac:dyDescent="0.25">
      <c r="A196" s="15"/>
      <c r="B196" s="15"/>
      <c r="C196" s="15"/>
      <c r="D196" s="18"/>
      <c r="E196" s="19"/>
      <c r="F196" s="16"/>
      <c r="G196" s="20"/>
      <c r="H196" s="14"/>
      <c r="I196" s="14"/>
      <c r="J196" s="17"/>
      <c r="K196" s="15"/>
      <c r="L196" s="15"/>
      <c r="M196" s="15"/>
      <c r="N196" s="15"/>
      <c r="O196" s="11"/>
      <c r="P196" s="15"/>
    </row>
    <row r="197" spans="1:16" x14ac:dyDescent="0.25">
      <c r="A197" s="15"/>
      <c r="B197" s="15"/>
      <c r="C197" s="15"/>
      <c r="D197" s="18"/>
      <c r="E197" s="19"/>
      <c r="F197" s="16"/>
      <c r="G197" s="20"/>
      <c r="H197" s="14"/>
      <c r="I197" s="14"/>
      <c r="J197" s="17"/>
      <c r="K197" s="15"/>
      <c r="L197" s="15"/>
      <c r="M197" s="15"/>
      <c r="N197" s="15"/>
      <c r="O197" s="11"/>
      <c r="P197" s="15"/>
    </row>
    <row r="198" spans="1:16" x14ac:dyDescent="0.25">
      <c r="A198" s="15"/>
      <c r="B198" s="15"/>
      <c r="C198" s="15"/>
      <c r="D198" s="18"/>
      <c r="E198" s="19"/>
      <c r="F198" s="13"/>
      <c r="G198" s="20"/>
      <c r="H198" s="14"/>
      <c r="I198" s="14"/>
      <c r="J198" s="17"/>
      <c r="K198" s="15"/>
      <c r="L198" s="15"/>
      <c r="M198" s="15"/>
      <c r="N198" s="15"/>
      <c r="O198" s="11"/>
      <c r="P198" s="15"/>
    </row>
    <row r="199" spans="1:16" x14ac:dyDescent="0.25">
      <c r="A199" s="15"/>
      <c r="B199" s="15"/>
      <c r="C199" s="15"/>
      <c r="D199" s="18"/>
      <c r="E199" s="19"/>
      <c r="F199" s="16"/>
      <c r="G199" s="20"/>
      <c r="H199" s="14"/>
      <c r="I199" s="14"/>
      <c r="J199" s="17"/>
      <c r="K199" s="15"/>
      <c r="L199" s="15"/>
      <c r="M199" s="15"/>
      <c r="N199" s="15"/>
      <c r="O199" s="11"/>
      <c r="P199" s="15"/>
    </row>
    <row r="200" spans="1:16" x14ac:dyDescent="0.25">
      <c r="A200" s="15"/>
      <c r="B200" s="15"/>
      <c r="C200" s="15"/>
      <c r="D200" s="18"/>
      <c r="E200" s="19"/>
      <c r="F200" s="16"/>
      <c r="G200" s="20"/>
      <c r="H200" s="14"/>
      <c r="I200" s="14"/>
      <c r="J200" s="17"/>
      <c r="K200" s="15"/>
      <c r="L200" s="15"/>
      <c r="M200" s="15"/>
      <c r="N200" s="15"/>
      <c r="O200" s="11"/>
      <c r="P200" s="15"/>
    </row>
    <row r="201" spans="1:16" x14ac:dyDescent="0.25">
      <c r="A201" s="15"/>
      <c r="B201" s="15"/>
      <c r="C201" s="15"/>
      <c r="D201" s="18"/>
      <c r="E201" s="19"/>
      <c r="F201" s="13"/>
      <c r="G201" s="20"/>
      <c r="H201" s="14"/>
      <c r="I201" s="14"/>
      <c r="J201" s="17"/>
      <c r="K201" s="15"/>
      <c r="L201" s="15"/>
      <c r="M201" s="15"/>
      <c r="N201" s="15"/>
      <c r="O201" s="11"/>
      <c r="P201" s="15"/>
    </row>
    <row r="202" spans="1:16" x14ac:dyDescent="0.25">
      <c r="A202" s="15"/>
      <c r="B202" s="15"/>
      <c r="C202" s="15"/>
      <c r="D202" s="18"/>
      <c r="E202" s="19"/>
      <c r="F202" s="16"/>
      <c r="G202" s="20"/>
      <c r="H202" s="14"/>
      <c r="I202" s="14"/>
      <c r="J202" s="17"/>
      <c r="K202" s="15"/>
      <c r="L202" s="15"/>
      <c r="M202" s="15"/>
      <c r="N202" s="15"/>
      <c r="O202" s="11"/>
      <c r="P202" s="15"/>
    </row>
    <row r="203" spans="1:16" x14ac:dyDescent="0.25">
      <c r="A203" s="15"/>
      <c r="B203" s="15"/>
      <c r="C203" s="15"/>
      <c r="D203" s="18"/>
      <c r="E203" s="19"/>
      <c r="F203" s="16"/>
      <c r="G203" s="20"/>
      <c r="H203" s="14"/>
      <c r="I203" s="14"/>
      <c r="J203" s="17"/>
      <c r="K203" s="15"/>
      <c r="L203" s="15"/>
      <c r="M203" s="15"/>
      <c r="N203" s="15"/>
      <c r="O203" s="11"/>
      <c r="P203" s="15"/>
    </row>
    <row r="204" spans="1:16" x14ac:dyDescent="0.25">
      <c r="A204" s="15"/>
      <c r="B204" s="15"/>
      <c r="C204" s="15"/>
      <c r="D204" s="18"/>
      <c r="E204" s="19"/>
      <c r="F204" s="13"/>
      <c r="G204" s="20"/>
      <c r="H204" s="14"/>
      <c r="I204" s="14"/>
      <c r="J204" s="17"/>
      <c r="K204" s="15"/>
      <c r="L204" s="15"/>
      <c r="M204" s="15"/>
      <c r="N204" s="15"/>
      <c r="O204" s="11"/>
      <c r="P204" s="15"/>
    </row>
    <row r="205" spans="1:16" x14ac:dyDescent="0.25">
      <c r="A205" s="15"/>
      <c r="B205" s="15"/>
      <c r="C205" s="15"/>
      <c r="D205" s="18"/>
      <c r="E205" s="19"/>
      <c r="F205" s="16"/>
      <c r="G205" s="20"/>
      <c r="H205" s="14"/>
      <c r="I205" s="14"/>
      <c r="J205" s="17"/>
      <c r="K205" s="15"/>
      <c r="L205" s="15"/>
      <c r="M205" s="15"/>
      <c r="N205" s="15"/>
      <c r="O205" s="11"/>
      <c r="P205" s="15"/>
    </row>
    <row r="206" spans="1:16" x14ac:dyDescent="0.25">
      <c r="A206" s="15"/>
      <c r="B206" s="15"/>
      <c r="C206" s="15"/>
      <c r="D206" s="18"/>
      <c r="E206" s="19"/>
      <c r="F206" s="16"/>
      <c r="G206" s="20"/>
      <c r="H206" s="14"/>
      <c r="I206" s="14"/>
      <c r="J206" s="17"/>
      <c r="K206" s="15"/>
      <c r="L206" s="15"/>
      <c r="M206" s="15"/>
      <c r="N206" s="15"/>
      <c r="O206" s="17"/>
      <c r="P206" s="15"/>
    </row>
    <row r="207" spans="1:16" x14ac:dyDescent="0.25">
      <c r="A207" s="15"/>
      <c r="B207" s="15"/>
      <c r="C207" s="15"/>
      <c r="D207" s="18"/>
      <c r="E207" s="19"/>
      <c r="F207" s="13"/>
      <c r="G207" s="20"/>
      <c r="H207" s="14"/>
      <c r="I207" s="14"/>
      <c r="J207" s="17"/>
      <c r="K207" s="15"/>
      <c r="L207" s="15"/>
      <c r="M207" s="15"/>
      <c r="N207" s="15"/>
      <c r="O207" s="17"/>
      <c r="P207" s="15"/>
    </row>
    <row r="208" spans="1:16" x14ac:dyDescent="0.25">
      <c r="A208" s="15"/>
      <c r="B208" s="15"/>
      <c r="C208" s="15"/>
      <c r="D208" s="18"/>
      <c r="E208" s="19"/>
      <c r="F208" s="16"/>
      <c r="G208" s="20"/>
      <c r="H208" s="14"/>
      <c r="I208" s="14"/>
      <c r="J208" s="17"/>
      <c r="K208" s="15"/>
      <c r="L208" s="15"/>
      <c r="M208" s="15"/>
      <c r="N208" s="15"/>
      <c r="O208" s="17"/>
      <c r="P208" s="15"/>
    </row>
    <row r="209" spans="1:16" x14ac:dyDescent="0.25">
      <c r="A209" s="15"/>
      <c r="B209" s="15"/>
      <c r="C209" s="15"/>
      <c r="D209" s="18"/>
      <c r="E209" s="19"/>
      <c r="F209" s="16"/>
      <c r="G209" s="20"/>
      <c r="H209" s="14"/>
      <c r="I209" s="14"/>
      <c r="J209" s="17"/>
      <c r="K209" s="15"/>
      <c r="L209" s="15"/>
      <c r="M209" s="15"/>
      <c r="N209" s="15"/>
      <c r="O209" s="17"/>
      <c r="P209" s="15"/>
    </row>
    <row r="210" spans="1:16" x14ac:dyDescent="0.25">
      <c r="A210" s="15"/>
      <c r="B210" s="15"/>
      <c r="C210" s="15"/>
      <c r="D210" s="18"/>
      <c r="E210" s="19"/>
      <c r="F210" s="13"/>
      <c r="G210" s="20"/>
      <c r="H210" s="14"/>
      <c r="I210" s="14"/>
      <c r="J210" s="17"/>
      <c r="K210" s="15"/>
      <c r="L210" s="15"/>
      <c r="M210" s="15"/>
      <c r="N210" s="15"/>
      <c r="O210" s="17"/>
      <c r="P210" s="15"/>
    </row>
    <row r="211" spans="1:16" x14ac:dyDescent="0.25">
      <c r="A211" s="15"/>
      <c r="B211" s="15"/>
      <c r="C211" s="15"/>
      <c r="D211" s="18"/>
      <c r="E211" s="19"/>
      <c r="F211" s="16"/>
      <c r="G211" s="20"/>
      <c r="H211" s="14"/>
      <c r="I211" s="14"/>
      <c r="J211" s="17"/>
      <c r="K211" s="15"/>
      <c r="L211" s="15"/>
      <c r="M211" s="15"/>
      <c r="N211" s="15"/>
      <c r="O211" s="17"/>
      <c r="P211" s="15"/>
    </row>
    <row r="212" spans="1:16" x14ac:dyDescent="0.25">
      <c r="A212" s="15"/>
      <c r="B212" s="15"/>
      <c r="C212" s="15"/>
      <c r="D212" s="18"/>
      <c r="E212" s="19"/>
      <c r="F212" s="16"/>
      <c r="G212" s="20"/>
      <c r="H212" s="14"/>
      <c r="I212" s="14"/>
      <c r="J212" s="17"/>
      <c r="K212" s="15"/>
      <c r="L212" s="15"/>
      <c r="M212" s="15"/>
      <c r="N212" s="15"/>
      <c r="O212" s="17"/>
      <c r="P212" s="15"/>
    </row>
    <row r="213" spans="1:16" x14ac:dyDescent="0.25">
      <c r="A213" s="15"/>
      <c r="B213" s="15"/>
      <c r="C213" s="15"/>
      <c r="D213" s="18"/>
      <c r="E213" s="19"/>
      <c r="F213" s="13"/>
      <c r="G213" s="20"/>
      <c r="H213" s="14"/>
      <c r="I213" s="14"/>
      <c r="J213" s="17"/>
      <c r="K213" s="15"/>
      <c r="L213" s="15"/>
      <c r="M213" s="15"/>
      <c r="N213" s="15"/>
      <c r="O213" s="17"/>
      <c r="P213" s="15"/>
    </row>
    <row r="214" spans="1:16" x14ac:dyDescent="0.25">
      <c r="A214" s="15"/>
      <c r="B214" s="15"/>
      <c r="C214" s="15"/>
      <c r="D214" s="18"/>
      <c r="E214" s="19"/>
      <c r="F214" s="16"/>
      <c r="G214" s="20"/>
      <c r="H214" s="14"/>
      <c r="I214" s="14"/>
      <c r="J214" s="17"/>
      <c r="K214" s="15"/>
      <c r="L214" s="15"/>
      <c r="M214" s="15"/>
      <c r="N214" s="15"/>
      <c r="O214" s="17"/>
      <c r="P214" s="15"/>
    </row>
    <row r="215" spans="1:16" x14ac:dyDescent="0.25">
      <c r="A215" s="15"/>
      <c r="B215" s="15"/>
      <c r="C215" s="15"/>
      <c r="D215" s="18"/>
      <c r="E215" s="19"/>
      <c r="F215" s="16"/>
      <c r="G215" s="20"/>
      <c r="H215" s="14"/>
      <c r="I215" s="14"/>
      <c r="J215" s="17"/>
      <c r="K215" s="15"/>
      <c r="L215" s="15"/>
      <c r="M215" s="15"/>
      <c r="N215" s="15"/>
      <c r="O215" s="17"/>
      <c r="P215" s="15"/>
    </row>
    <row r="216" spans="1:16" x14ac:dyDescent="0.25">
      <c r="A216" s="15"/>
      <c r="B216" s="15"/>
      <c r="C216" s="15"/>
      <c r="D216" s="18"/>
      <c r="E216" s="19"/>
      <c r="F216" s="13"/>
      <c r="G216" s="20"/>
      <c r="H216" s="14"/>
      <c r="I216" s="14"/>
      <c r="J216" s="17"/>
      <c r="K216" s="15"/>
      <c r="L216" s="15"/>
      <c r="M216" s="15"/>
      <c r="N216" s="15"/>
      <c r="O216" s="17"/>
      <c r="P216" s="15"/>
    </row>
    <row r="217" spans="1:16" x14ac:dyDescent="0.25">
      <c r="A217" s="15"/>
      <c r="B217" s="15"/>
      <c r="C217" s="15"/>
      <c r="D217" s="18"/>
      <c r="E217" s="19"/>
      <c r="F217" s="16"/>
      <c r="G217" s="20"/>
      <c r="H217" s="14"/>
      <c r="I217" s="14"/>
      <c r="J217" s="17"/>
      <c r="K217" s="15"/>
      <c r="L217" s="15"/>
      <c r="M217" s="15"/>
      <c r="N217" s="15"/>
      <c r="O217" s="17"/>
      <c r="P217" s="15"/>
    </row>
    <row r="218" spans="1:16" x14ac:dyDescent="0.25">
      <c r="A218" s="15"/>
      <c r="B218" s="15"/>
      <c r="C218" s="15"/>
      <c r="D218" s="18"/>
      <c r="E218" s="19"/>
      <c r="F218" s="16"/>
      <c r="G218" s="20"/>
      <c r="H218" s="14"/>
      <c r="I218" s="14"/>
      <c r="J218" s="17"/>
      <c r="K218" s="15"/>
      <c r="L218" s="15"/>
      <c r="M218" s="15"/>
      <c r="N218" s="15"/>
      <c r="O218" s="17"/>
      <c r="P218" s="15"/>
    </row>
    <row r="219" spans="1:16" x14ac:dyDescent="0.25">
      <c r="A219" s="15"/>
      <c r="B219" s="15"/>
      <c r="C219" s="15"/>
      <c r="D219" s="18"/>
      <c r="E219" s="19"/>
      <c r="F219" s="13"/>
      <c r="G219" s="20"/>
      <c r="H219" s="14"/>
      <c r="I219" s="14"/>
      <c r="J219" s="17"/>
      <c r="K219" s="15"/>
      <c r="L219" s="15"/>
      <c r="M219" s="15"/>
      <c r="N219" s="15"/>
      <c r="O219" s="17"/>
      <c r="P219" s="15"/>
    </row>
    <row r="220" spans="1:16" x14ac:dyDescent="0.25">
      <c r="A220" s="15"/>
      <c r="B220" s="15"/>
      <c r="C220" s="15"/>
      <c r="D220" s="18"/>
      <c r="E220" s="19"/>
      <c r="F220" s="16"/>
      <c r="G220" s="20"/>
      <c r="H220" s="14"/>
      <c r="I220" s="14"/>
      <c r="J220" s="17"/>
      <c r="K220" s="15"/>
      <c r="L220" s="15"/>
      <c r="M220" s="15"/>
      <c r="N220" s="15"/>
      <c r="O220" s="17"/>
      <c r="P220" s="15"/>
    </row>
    <row r="221" spans="1:16" x14ac:dyDescent="0.25">
      <c r="A221" s="15"/>
      <c r="B221" s="15"/>
      <c r="C221" s="15"/>
      <c r="D221" s="18"/>
      <c r="E221" s="19"/>
      <c r="F221" s="16"/>
      <c r="G221" s="20"/>
      <c r="H221" s="14"/>
      <c r="I221" s="14"/>
      <c r="J221" s="17"/>
      <c r="K221" s="15"/>
      <c r="L221" s="15"/>
      <c r="M221" s="15"/>
      <c r="N221" s="15"/>
      <c r="O221" s="17"/>
      <c r="P221" s="15"/>
    </row>
    <row r="222" spans="1:16" x14ac:dyDescent="0.25">
      <c r="A222" s="15"/>
      <c r="B222" s="15"/>
      <c r="C222" s="15"/>
      <c r="D222" s="18"/>
      <c r="E222" s="19"/>
      <c r="F222" s="13"/>
      <c r="G222" s="20"/>
      <c r="H222" s="14"/>
      <c r="I222" s="14"/>
      <c r="J222" s="17"/>
      <c r="K222" s="15"/>
      <c r="L222" s="15"/>
      <c r="M222" s="15"/>
      <c r="N222" s="15"/>
      <c r="O222" s="17"/>
      <c r="P222" s="15"/>
    </row>
    <row r="223" spans="1:16" x14ac:dyDescent="0.25">
      <c r="A223" s="15"/>
      <c r="B223" s="15"/>
      <c r="C223" s="15"/>
      <c r="D223" s="18"/>
      <c r="E223" s="19"/>
      <c r="F223" s="16"/>
      <c r="G223" s="20"/>
      <c r="H223" s="14"/>
      <c r="I223" s="14"/>
      <c r="J223" s="17"/>
      <c r="K223" s="15"/>
      <c r="L223" s="15"/>
      <c r="M223" s="15"/>
      <c r="N223" s="15"/>
      <c r="O223" s="17"/>
      <c r="P223" s="15"/>
    </row>
    <row r="224" spans="1:16" x14ac:dyDescent="0.25">
      <c r="A224" s="15"/>
      <c r="B224" s="15"/>
      <c r="C224" s="15"/>
      <c r="D224" s="18"/>
      <c r="E224" s="19"/>
      <c r="F224" s="16"/>
      <c r="G224" s="20"/>
      <c r="H224" s="14"/>
      <c r="I224" s="14"/>
      <c r="J224" s="17"/>
      <c r="K224" s="15"/>
      <c r="L224" s="15"/>
      <c r="M224" s="15"/>
      <c r="N224" s="15"/>
      <c r="O224" s="17"/>
      <c r="P224" s="15"/>
    </row>
    <row r="225" spans="1:16" x14ac:dyDescent="0.25">
      <c r="A225" s="15"/>
      <c r="B225" s="15"/>
      <c r="C225" s="15"/>
      <c r="D225" s="18"/>
      <c r="E225" s="19"/>
      <c r="F225" s="13"/>
      <c r="G225" s="20"/>
      <c r="H225" s="14"/>
      <c r="I225" s="14"/>
      <c r="J225" s="17"/>
      <c r="K225" s="15"/>
      <c r="L225" s="15"/>
      <c r="M225" s="15"/>
      <c r="N225" s="15"/>
      <c r="O225" s="17"/>
      <c r="P225" s="15"/>
    </row>
    <row r="226" spans="1:16" x14ac:dyDescent="0.25">
      <c r="A226" s="15"/>
      <c r="B226" s="15"/>
      <c r="C226" s="15"/>
      <c r="D226" s="18"/>
      <c r="E226" s="19"/>
      <c r="F226" s="16"/>
      <c r="G226" s="20"/>
      <c r="H226" s="14"/>
      <c r="I226" s="14"/>
      <c r="J226" s="17"/>
      <c r="K226" s="15"/>
      <c r="L226" s="15"/>
      <c r="M226" s="15"/>
      <c r="N226" s="15"/>
      <c r="O226" s="17"/>
      <c r="P226" s="15"/>
    </row>
    <row r="227" spans="1:16" x14ac:dyDescent="0.25">
      <c r="A227" s="15"/>
      <c r="B227" s="15"/>
      <c r="C227" s="15"/>
      <c r="D227" s="18"/>
      <c r="E227" s="19"/>
      <c r="F227" s="16"/>
      <c r="G227" s="20"/>
      <c r="H227" s="14"/>
      <c r="I227" s="14"/>
      <c r="J227" s="17"/>
      <c r="K227" s="15"/>
      <c r="L227" s="15"/>
      <c r="M227" s="15"/>
      <c r="N227" s="15"/>
      <c r="O227" s="17"/>
      <c r="P227" s="15"/>
    </row>
    <row r="228" spans="1:16" x14ac:dyDescent="0.25">
      <c r="A228" s="15"/>
      <c r="B228" s="15"/>
      <c r="C228" s="15"/>
      <c r="D228" s="18"/>
      <c r="E228" s="19"/>
      <c r="F228" s="13"/>
      <c r="G228" s="20"/>
      <c r="H228" s="14"/>
      <c r="I228" s="14"/>
      <c r="J228" s="17"/>
      <c r="K228" s="15"/>
      <c r="L228" s="15"/>
      <c r="M228" s="15"/>
      <c r="N228" s="15"/>
      <c r="O228" s="17"/>
      <c r="P228" s="15"/>
    </row>
    <row r="229" spans="1:16" x14ac:dyDescent="0.25">
      <c r="A229" s="15"/>
      <c r="B229" s="15"/>
      <c r="C229" s="15"/>
      <c r="D229" s="18"/>
      <c r="E229" s="19"/>
      <c r="F229" s="16"/>
      <c r="G229" s="20"/>
      <c r="H229" s="14"/>
      <c r="I229" s="14"/>
      <c r="J229" s="17"/>
      <c r="K229" s="15"/>
      <c r="L229" s="15"/>
      <c r="M229" s="15"/>
      <c r="N229" s="15"/>
      <c r="O229" s="17"/>
      <c r="P229" s="15"/>
    </row>
    <row r="230" spans="1:16" x14ac:dyDescent="0.25">
      <c r="A230" s="15"/>
      <c r="B230" s="15"/>
      <c r="C230" s="15"/>
      <c r="D230" s="18"/>
      <c r="E230" s="19"/>
      <c r="F230" s="16"/>
      <c r="G230" s="20"/>
      <c r="H230" s="14"/>
      <c r="I230" s="14"/>
      <c r="J230" s="17"/>
      <c r="K230" s="15"/>
      <c r="L230" s="15"/>
      <c r="M230" s="15"/>
      <c r="N230" s="15"/>
      <c r="O230" s="17"/>
      <c r="P230" s="15"/>
    </row>
    <row r="231" spans="1:16" x14ac:dyDescent="0.25">
      <c r="A231" s="15"/>
      <c r="B231" s="15"/>
      <c r="C231" s="15"/>
      <c r="D231" s="18"/>
      <c r="E231" s="19"/>
      <c r="F231" s="13"/>
      <c r="G231" s="20"/>
      <c r="H231" s="14"/>
      <c r="I231" s="14"/>
      <c r="J231" s="17"/>
      <c r="K231" s="15"/>
      <c r="L231" s="15"/>
      <c r="M231" s="15"/>
      <c r="N231" s="15"/>
      <c r="O231" s="17"/>
      <c r="P231" s="15"/>
    </row>
    <row r="232" spans="1:16" x14ac:dyDescent="0.25">
      <c r="A232" s="15"/>
      <c r="B232" s="15"/>
      <c r="C232" s="15"/>
      <c r="D232" s="18"/>
      <c r="E232" s="19"/>
      <c r="F232" s="16"/>
      <c r="G232" s="20"/>
      <c r="H232" s="14"/>
      <c r="I232" s="14"/>
      <c r="J232" s="17"/>
      <c r="K232" s="15"/>
      <c r="L232" s="15"/>
      <c r="M232" s="15"/>
      <c r="N232" s="15"/>
      <c r="O232" s="17"/>
      <c r="P232" s="15"/>
    </row>
    <row r="233" spans="1:16" x14ac:dyDescent="0.25">
      <c r="A233" s="15"/>
      <c r="B233" s="15"/>
      <c r="C233" s="15"/>
      <c r="D233" s="18"/>
      <c r="E233" s="19"/>
      <c r="F233" s="16"/>
      <c r="G233" s="20"/>
      <c r="H233" s="14"/>
      <c r="I233" s="14"/>
      <c r="J233" s="17"/>
      <c r="K233" s="15"/>
      <c r="L233" s="15"/>
      <c r="M233" s="15"/>
      <c r="N233" s="15"/>
      <c r="O233" s="17"/>
      <c r="P233" s="15"/>
    </row>
    <row r="234" spans="1:16" x14ac:dyDescent="0.25">
      <c r="A234" s="15"/>
      <c r="B234" s="15"/>
      <c r="C234" s="15"/>
      <c r="D234" s="18"/>
      <c r="E234" s="19"/>
      <c r="F234" s="13"/>
      <c r="G234" s="20"/>
      <c r="H234" s="14"/>
      <c r="I234" s="14"/>
      <c r="J234" s="17"/>
      <c r="K234" s="15"/>
      <c r="L234" s="15"/>
      <c r="M234" s="15"/>
      <c r="N234" s="15"/>
      <c r="O234" s="17"/>
      <c r="P234" s="15"/>
    </row>
    <row r="235" spans="1:16" x14ac:dyDescent="0.25">
      <c r="A235" s="15"/>
      <c r="B235" s="15"/>
      <c r="C235" s="15"/>
      <c r="D235" s="18"/>
      <c r="E235" s="19"/>
      <c r="F235" s="16"/>
      <c r="G235" s="20"/>
      <c r="H235" s="14"/>
      <c r="I235" s="14"/>
      <c r="J235" s="17"/>
      <c r="K235" s="15"/>
      <c r="L235" s="15"/>
      <c r="M235" s="15"/>
      <c r="N235" s="15"/>
      <c r="O235" s="17"/>
      <c r="P235" s="15"/>
    </row>
    <row r="236" spans="1:16" x14ac:dyDescent="0.25">
      <c r="A236" s="15"/>
      <c r="B236" s="15"/>
      <c r="C236" s="15"/>
      <c r="D236" s="18"/>
      <c r="E236" s="19"/>
      <c r="F236" s="16"/>
      <c r="G236" s="20"/>
      <c r="H236" s="14"/>
      <c r="I236" s="14"/>
      <c r="J236" s="17"/>
      <c r="K236" s="15"/>
      <c r="L236" s="15"/>
      <c r="M236" s="15"/>
      <c r="N236" s="15"/>
      <c r="O236" s="17"/>
      <c r="P236" s="15"/>
    </row>
    <row r="237" spans="1:16" x14ac:dyDescent="0.25">
      <c r="A237" s="15"/>
      <c r="B237" s="15"/>
      <c r="C237" s="15"/>
      <c r="D237" s="18"/>
      <c r="E237" s="19"/>
      <c r="F237" s="13"/>
      <c r="G237" s="20"/>
      <c r="H237" s="14"/>
      <c r="I237" s="14"/>
      <c r="J237" s="17"/>
      <c r="K237" s="15"/>
      <c r="L237" s="15"/>
      <c r="M237" s="15"/>
      <c r="N237" s="15"/>
      <c r="O237" s="17"/>
      <c r="P237" s="15"/>
    </row>
    <row r="238" spans="1:16" x14ac:dyDescent="0.25">
      <c r="A238" s="15"/>
      <c r="B238" s="15"/>
      <c r="C238" s="15"/>
      <c r="D238" s="18"/>
      <c r="E238" s="19"/>
      <c r="F238" s="16"/>
      <c r="G238" s="20"/>
      <c r="H238" s="14"/>
      <c r="I238" s="14"/>
      <c r="J238" s="17"/>
      <c r="K238" s="15"/>
      <c r="L238" s="15"/>
      <c r="M238" s="15"/>
      <c r="N238" s="15"/>
      <c r="O238" s="17"/>
      <c r="P238" s="15"/>
    </row>
    <row r="239" spans="1:16" x14ac:dyDescent="0.25">
      <c r="A239" s="15"/>
      <c r="B239" s="15"/>
      <c r="C239" s="15"/>
      <c r="D239" s="18"/>
      <c r="E239" s="19"/>
      <c r="F239" s="16"/>
      <c r="G239" s="20"/>
      <c r="H239" s="14"/>
      <c r="I239" s="14"/>
      <c r="J239" s="17"/>
      <c r="K239" s="15"/>
      <c r="L239" s="15"/>
      <c r="M239" s="15"/>
      <c r="N239" s="15"/>
      <c r="O239" s="17"/>
      <c r="P239" s="15"/>
    </row>
    <row r="240" spans="1:16" x14ac:dyDescent="0.25">
      <c r="A240" s="15"/>
      <c r="B240" s="15"/>
      <c r="C240" s="15"/>
      <c r="D240" s="18"/>
      <c r="E240" s="19"/>
      <c r="F240" s="13"/>
      <c r="G240" s="20"/>
      <c r="H240" s="14"/>
      <c r="I240" s="14"/>
      <c r="J240" s="17"/>
      <c r="K240" s="15"/>
      <c r="L240" s="15"/>
      <c r="M240" s="15"/>
      <c r="N240" s="15"/>
      <c r="O240" s="17"/>
      <c r="P240" s="15"/>
    </row>
    <row r="241" spans="1:16" x14ac:dyDescent="0.25">
      <c r="A241" s="15"/>
      <c r="B241" s="15"/>
      <c r="C241" s="15"/>
      <c r="D241" s="18"/>
      <c r="E241" s="19"/>
      <c r="F241" s="16"/>
      <c r="G241" s="20"/>
      <c r="H241" s="14"/>
      <c r="I241" s="14"/>
      <c r="J241" s="17"/>
      <c r="K241" s="15"/>
      <c r="L241" s="15"/>
      <c r="M241" s="15"/>
      <c r="N241" s="15"/>
      <c r="O241" s="17"/>
      <c r="P241" s="15"/>
    </row>
    <row r="242" spans="1:16" x14ac:dyDescent="0.25">
      <c r="A242" s="15"/>
      <c r="B242" s="15"/>
      <c r="C242" s="15"/>
      <c r="D242" s="18"/>
      <c r="E242" s="19"/>
      <c r="F242" s="16"/>
      <c r="G242" s="20"/>
      <c r="H242" s="14"/>
      <c r="I242" s="14"/>
      <c r="J242" s="17"/>
      <c r="K242" s="15"/>
      <c r="L242" s="15"/>
      <c r="M242" s="15"/>
      <c r="N242" s="15"/>
      <c r="O242" s="17"/>
      <c r="P242" s="15"/>
    </row>
    <row r="243" spans="1:16" x14ac:dyDescent="0.25">
      <c r="A243" s="15"/>
      <c r="B243" s="15"/>
      <c r="C243" s="15"/>
      <c r="D243" s="18"/>
      <c r="E243" s="19"/>
      <c r="F243" s="13"/>
      <c r="G243" s="20"/>
      <c r="H243" s="14"/>
      <c r="I243" s="14"/>
      <c r="J243" s="17"/>
      <c r="K243" s="15"/>
      <c r="L243" s="15"/>
      <c r="M243" s="15"/>
      <c r="N243" s="15"/>
      <c r="O243" s="17"/>
      <c r="P243" s="15"/>
    </row>
    <row r="244" spans="1:16" x14ac:dyDescent="0.25">
      <c r="A244" s="15"/>
      <c r="B244" s="15"/>
      <c r="C244" s="15"/>
      <c r="D244" s="18"/>
      <c r="E244" s="19"/>
      <c r="F244" s="16"/>
      <c r="G244" s="20"/>
      <c r="H244" s="14"/>
      <c r="I244" s="14"/>
      <c r="J244" s="17"/>
      <c r="K244" s="15"/>
      <c r="L244" s="15"/>
      <c r="M244" s="15"/>
      <c r="N244" s="15"/>
      <c r="O244" s="17"/>
      <c r="P244" s="15"/>
    </row>
    <row r="245" spans="1:16" x14ac:dyDescent="0.25">
      <c r="A245" s="15"/>
      <c r="B245" s="15"/>
      <c r="C245" s="15"/>
      <c r="D245" s="18"/>
      <c r="E245" s="19"/>
      <c r="F245" s="16"/>
      <c r="G245" s="20"/>
      <c r="H245" s="14"/>
      <c r="I245" s="14"/>
      <c r="J245" s="17"/>
      <c r="K245" s="15"/>
      <c r="L245" s="15"/>
      <c r="M245" s="15"/>
      <c r="N245" s="15"/>
      <c r="O245" s="17"/>
      <c r="P245" s="15"/>
    </row>
    <row r="246" spans="1:16" x14ac:dyDescent="0.25">
      <c r="A246" s="15"/>
      <c r="B246" s="15"/>
      <c r="C246" s="15"/>
      <c r="D246" s="18"/>
      <c r="E246" s="19"/>
      <c r="F246" s="13"/>
      <c r="G246" s="20"/>
      <c r="H246" s="14"/>
      <c r="I246" s="14"/>
      <c r="J246" s="17"/>
      <c r="K246" s="15"/>
      <c r="L246" s="15"/>
      <c r="M246" s="15"/>
      <c r="N246" s="15"/>
      <c r="O246" s="17"/>
      <c r="P246" s="15"/>
    </row>
    <row r="247" spans="1:16" x14ac:dyDescent="0.25">
      <c r="A247" s="15"/>
      <c r="B247" s="15"/>
      <c r="C247" s="15"/>
      <c r="D247" s="18"/>
      <c r="E247" s="19"/>
      <c r="F247" s="16"/>
      <c r="G247" s="20"/>
      <c r="H247" s="14"/>
      <c r="I247" s="14"/>
      <c r="J247" s="17"/>
      <c r="K247" s="15"/>
      <c r="L247" s="15"/>
      <c r="M247" s="15"/>
      <c r="N247" s="15"/>
      <c r="O247" s="17"/>
      <c r="P247" s="15"/>
    </row>
    <row r="248" spans="1:16" x14ac:dyDescent="0.25">
      <c r="A248" s="15"/>
      <c r="B248" s="15"/>
      <c r="C248" s="15"/>
      <c r="D248" s="18"/>
      <c r="E248" s="19"/>
      <c r="F248" s="16"/>
      <c r="G248" s="20"/>
      <c r="H248" s="14"/>
      <c r="I248" s="14"/>
      <c r="J248" s="17"/>
      <c r="K248" s="15"/>
      <c r="L248" s="15"/>
      <c r="M248" s="15"/>
      <c r="N248" s="15"/>
      <c r="O248" s="17"/>
      <c r="P248" s="15"/>
    </row>
    <row r="249" spans="1:16" x14ac:dyDescent="0.25">
      <c r="A249" s="15"/>
      <c r="B249" s="15"/>
      <c r="C249" s="15"/>
      <c r="D249" s="18"/>
      <c r="E249" s="19"/>
      <c r="F249" s="13"/>
      <c r="G249" s="20"/>
      <c r="H249" s="14"/>
      <c r="I249" s="14"/>
      <c r="J249" s="17"/>
      <c r="K249" s="15"/>
      <c r="L249" s="15"/>
      <c r="M249" s="15"/>
      <c r="N249" s="15"/>
      <c r="O249" s="17"/>
      <c r="P249" s="15"/>
    </row>
    <row r="250" spans="1:16" x14ac:dyDescent="0.25">
      <c r="A250" s="15"/>
      <c r="B250" s="15"/>
      <c r="C250" s="15"/>
      <c r="D250" s="18"/>
      <c r="E250" s="19"/>
      <c r="F250" s="16"/>
      <c r="G250" s="20"/>
      <c r="H250" s="14"/>
      <c r="I250" s="14"/>
      <c r="J250" s="17"/>
      <c r="K250" s="15"/>
      <c r="L250" s="15"/>
      <c r="M250" s="15"/>
      <c r="N250" s="15"/>
      <c r="O250" s="17"/>
      <c r="P250" s="15"/>
    </row>
    <row r="251" spans="1:16" x14ac:dyDescent="0.25">
      <c r="A251" s="15"/>
      <c r="B251" s="15"/>
      <c r="C251" s="15"/>
      <c r="D251" s="18"/>
      <c r="E251" s="19"/>
      <c r="F251" s="16"/>
      <c r="G251" s="20"/>
      <c r="H251" s="14"/>
      <c r="I251" s="14"/>
      <c r="J251" s="17"/>
      <c r="K251" s="15"/>
      <c r="L251" s="15"/>
      <c r="M251" s="15"/>
      <c r="N251" s="15"/>
      <c r="O251" s="17"/>
      <c r="P251" s="15"/>
    </row>
    <row r="252" spans="1:16" x14ac:dyDescent="0.25">
      <c r="A252" s="15"/>
      <c r="B252" s="15"/>
      <c r="C252" s="15"/>
      <c r="D252" s="18"/>
      <c r="E252" s="19"/>
      <c r="F252" s="13"/>
      <c r="G252" s="20"/>
      <c r="H252" s="14"/>
      <c r="I252" s="14"/>
      <c r="J252" s="17"/>
      <c r="K252" s="15"/>
      <c r="L252" s="15"/>
      <c r="M252" s="15"/>
      <c r="N252" s="15"/>
      <c r="O252" s="17"/>
      <c r="P252" s="15"/>
    </row>
    <row r="253" spans="1:16" x14ac:dyDescent="0.25">
      <c r="A253" s="15"/>
      <c r="B253" s="15"/>
      <c r="C253" s="15"/>
      <c r="D253" s="18"/>
      <c r="E253" s="19"/>
      <c r="F253" s="16"/>
      <c r="G253" s="20"/>
      <c r="H253" s="14"/>
      <c r="I253" s="14"/>
      <c r="J253" s="17"/>
      <c r="K253" s="15"/>
      <c r="L253" s="15"/>
      <c r="M253" s="15"/>
      <c r="N253" s="15"/>
      <c r="O253" s="17"/>
      <c r="P253" s="15"/>
    </row>
    <row r="254" spans="1:16" x14ac:dyDescent="0.25">
      <c r="A254" s="15"/>
      <c r="B254" s="15"/>
      <c r="C254" s="15"/>
      <c r="D254" s="18"/>
      <c r="E254" s="19"/>
      <c r="F254" s="16"/>
      <c r="G254" s="20"/>
      <c r="H254" s="14"/>
      <c r="I254" s="14"/>
      <c r="J254" s="17"/>
      <c r="K254" s="15"/>
      <c r="L254" s="15"/>
      <c r="M254" s="15"/>
      <c r="N254" s="15"/>
      <c r="O254" s="17"/>
      <c r="P254" s="15"/>
    </row>
    <row r="255" spans="1:16" x14ac:dyDescent="0.25">
      <c r="A255" s="15"/>
      <c r="B255" s="15"/>
      <c r="C255" s="15"/>
      <c r="D255" s="18"/>
      <c r="E255" s="19"/>
      <c r="F255" s="13"/>
      <c r="G255" s="20"/>
      <c r="H255" s="14"/>
      <c r="I255" s="14"/>
      <c r="J255" s="17"/>
      <c r="K255" s="15"/>
      <c r="L255" s="15"/>
      <c r="M255" s="15"/>
      <c r="N255" s="15"/>
      <c r="O255" s="17"/>
      <c r="P255" s="15"/>
    </row>
    <row r="256" spans="1:16" x14ac:dyDescent="0.25">
      <c r="A256" s="15"/>
      <c r="B256" s="15"/>
      <c r="C256" s="15"/>
      <c r="D256" s="18"/>
      <c r="E256" s="19"/>
      <c r="F256" s="16"/>
      <c r="G256" s="20"/>
      <c r="H256" s="14"/>
      <c r="I256" s="14"/>
      <c r="J256" s="17"/>
      <c r="K256" s="15"/>
      <c r="L256" s="15"/>
      <c r="M256" s="15"/>
      <c r="N256" s="15"/>
      <c r="O256" s="17"/>
      <c r="P256" s="15"/>
    </row>
    <row r="257" spans="1:16" x14ac:dyDescent="0.25">
      <c r="A257" s="15"/>
      <c r="B257" s="15"/>
      <c r="C257" s="15"/>
      <c r="D257" s="18"/>
      <c r="E257" s="19"/>
      <c r="F257" s="16"/>
      <c r="G257" s="20"/>
      <c r="H257" s="14"/>
      <c r="I257" s="14"/>
      <c r="J257" s="17"/>
      <c r="K257" s="15"/>
      <c r="L257" s="15"/>
      <c r="M257" s="15"/>
      <c r="N257" s="15"/>
      <c r="O257" s="17"/>
      <c r="P257" s="15"/>
    </row>
    <row r="258" spans="1:16" x14ac:dyDescent="0.25">
      <c r="A258" s="15"/>
      <c r="B258" s="15"/>
      <c r="C258" s="15"/>
      <c r="D258" s="18"/>
      <c r="E258" s="19"/>
      <c r="F258" s="13"/>
      <c r="G258" s="20"/>
      <c r="H258" s="14"/>
      <c r="I258" s="14"/>
      <c r="J258" s="17"/>
      <c r="K258" s="15"/>
      <c r="L258" s="15"/>
      <c r="M258" s="15"/>
      <c r="N258" s="15"/>
    </row>
    <row r="259" spans="1:16" x14ac:dyDescent="0.25">
      <c r="A259" s="15"/>
      <c r="B259" s="15"/>
      <c r="C259" s="15"/>
      <c r="D259" s="18"/>
      <c r="E259" s="19"/>
      <c r="F259" s="16"/>
      <c r="G259" s="20"/>
      <c r="H259" s="14"/>
      <c r="I259" s="14"/>
      <c r="J259" s="17"/>
      <c r="K259" s="15"/>
      <c r="L259" s="15"/>
      <c r="M259" s="15"/>
      <c r="N259" s="15"/>
    </row>
    <row r="260" spans="1:16" x14ac:dyDescent="0.25">
      <c r="A260" s="15"/>
      <c r="B260" s="15"/>
      <c r="C260" s="15"/>
      <c r="D260" s="18"/>
      <c r="E260" s="19"/>
      <c r="F260" s="16"/>
      <c r="G260" s="20"/>
      <c r="H260" s="14"/>
      <c r="I260" s="14"/>
      <c r="J260" s="17"/>
      <c r="K260" s="15"/>
      <c r="L260" s="15"/>
      <c r="M260" s="15"/>
      <c r="N260" s="15"/>
    </row>
    <row r="261" spans="1:16" x14ac:dyDescent="0.25">
      <c r="A261" s="15"/>
    </row>
  </sheetData>
  <autoFilter ref="A1:Q108" xr:uid="{B796C4A3-9C09-4438-B936-5C740B970A8F}"/>
  <phoneticPr fontId="19" type="noConversion"/>
  <hyperlinks>
    <hyperlink ref="D50" r:id="rId1" display="https://shop.forumsports.it/" xr:uid="{E6BB5A03-6040-4BC9-BE67-42CE7D95180F}"/>
    <hyperlink ref="G50" r:id="rId2" display="https://shop.forumsports.it/" xr:uid="{19081ED0-4294-4CF6-9910-E9412F6EF63B}"/>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2C752-ABE7-4880-8EE5-5A9CFB3CD6F6}">
  <dimension ref="A1:CJ116"/>
  <sheetViews>
    <sheetView zoomScaleNormal="100" workbookViewId="0">
      <selection activeCell="C8" sqref="C8"/>
    </sheetView>
  </sheetViews>
  <sheetFormatPr defaultRowHeight="15" x14ac:dyDescent="0.25"/>
  <cols>
    <col min="1" max="1" width="9.140625" style="37"/>
    <col min="2" max="2" width="4" style="37" customWidth="1"/>
    <col min="3" max="3" width="17.42578125" style="37" customWidth="1"/>
    <col min="4" max="4" width="48.140625" style="37" customWidth="1"/>
    <col min="5" max="5" width="13.85546875" style="37" customWidth="1"/>
    <col min="6" max="6" width="13.28515625" style="37" customWidth="1"/>
    <col min="7" max="7" width="25.28515625" style="37" customWidth="1"/>
    <col min="8" max="8" width="21.5703125" style="37" customWidth="1"/>
    <col min="9" max="9" width="14.7109375" style="37" customWidth="1"/>
    <col min="10" max="10" width="16.42578125" style="37" bestFit="1" customWidth="1"/>
    <col min="11" max="11" width="19.7109375" style="37" customWidth="1"/>
    <col min="12" max="12" width="16.7109375" style="37" customWidth="1"/>
    <col min="13" max="13" width="9.140625" style="37"/>
    <col min="14" max="14" width="14.28515625" style="37" bestFit="1" customWidth="1"/>
    <col min="15" max="15" width="10.7109375" style="37" bestFit="1" customWidth="1"/>
    <col min="16" max="16" width="16" style="37" bestFit="1" customWidth="1"/>
    <col min="17" max="16384" width="9.140625" style="37"/>
  </cols>
  <sheetData>
    <row r="1" spans="1:17" ht="52.5" customHeight="1" x14ac:dyDescent="0.25">
      <c r="A1" s="32" t="s">
        <v>1</v>
      </c>
      <c r="B1" s="32" t="s">
        <v>106</v>
      </c>
      <c r="C1" s="32" t="s">
        <v>0</v>
      </c>
      <c r="D1" s="32" t="s">
        <v>2</v>
      </c>
      <c r="E1" s="33" t="s">
        <v>100</v>
      </c>
      <c r="F1" s="33" t="s">
        <v>101</v>
      </c>
      <c r="G1" s="34" t="s">
        <v>102</v>
      </c>
      <c r="H1" s="32" t="s">
        <v>13</v>
      </c>
      <c r="I1" s="32" t="s">
        <v>14</v>
      </c>
      <c r="J1" s="32" t="s">
        <v>359</v>
      </c>
      <c r="K1" s="34" t="s">
        <v>104</v>
      </c>
      <c r="L1" s="34" t="s">
        <v>140</v>
      </c>
      <c r="M1" s="34" t="s">
        <v>109</v>
      </c>
      <c r="N1" s="32" t="s">
        <v>110</v>
      </c>
      <c r="O1" s="35" t="s">
        <v>105</v>
      </c>
      <c r="P1" s="36" t="s">
        <v>111</v>
      </c>
      <c r="Q1" s="37" t="s">
        <v>159</v>
      </c>
    </row>
    <row r="2" spans="1:17" x14ac:dyDescent="0.25">
      <c r="A2" s="85">
        <v>2024</v>
      </c>
      <c r="B2" s="85">
        <v>1</v>
      </c>
      <c r="C2" s="85" t="s">
        <v>636</v>
      </c>
      <c r="D2" s="85" t="s">
        <v>642</v>
      </c>
      <c r="E2" s="86">
        <v>1444.07</v>
      </c>
      <c r="F2" s="87">
        <f>(E2*22%)+E2</f>
        <v>1761.7654</v>
      </c>
      <c r="G2" s="85" t="s">
        <v>34</v>
      </c>
      <c r="H2" s="85">
        <v>1677750223</v>
      </c>
      <c r="I2" s="88" t="s">
        <v>157</v>
      </c>
      <c r="J2" s="89">
        <v>45313</v>
      </c>
      <c r="K2" s="85" t="s">
        <v>643</v>
      </c>
      <c r="L2" s="85"/>
      <c r="M2" s="85" t="s">
        <v>644</v>
      </c>
      <c r="N2" s="85">
        <v>7</v>
      </c>
      <c r="O2" s="89">
        <v>45309</v>
      </c>
      <c r="P2" s="122"/>
    </row>
    <row r="3" spans="1:17" ht="45" x14ac:dyDescent="0.25">
      <c r="A3" s="85">
        <v>2024</v>
      </c>
      <c r="B3" s="85">
        <v>2</v>
      </c>
      <c r="C3" s="85" t="s">
        <v>683</v>
      </c>
      <c r="D3" s="90" t="s">
        <v>651</v>
      </c>
      <c r="E3" s="86">
        <v>1475.41</v>
      </c>
      <c r="F3" s="87">
        <f t="shared" ref="F3:F21" si="0">(E3*22%)+E3</f>
        <v>1800.0002000000002</v>
      </c>
      <c r="G3" s="85" t="s">
        <v>637</v>
      </c>
      <c r="H3" s="91" t="s">
        <v>28</v>
      </c>
      <c r="I3" s="91" t="s">
        <v>28</v>
      </c>
      <c r="J3" s="89">
        <v>45313</v>
      </c>
      <c r="K3" s="85" t="s">
        <v>643</v>
      </c>
      <c r="L3" s="85"/>
      <c r="M3" s="85" t="s">
        <v>644</v>
      </c>
      <c r="N3" s="85">
        <v>6</v>
      </c>
      <c r="O3" s="89">
        <v>45309</v>
      </c>
      <c r="P3" s="122"/>
    </row>
    <row r="4" spans="1:17" ht="30" x14ac:dyDescent="0.25">
      <c r="A4" s="85">
        <v>2024</v>
      </c>
      <c r="B4" s="85">
        <v>3</v>
      </c>
      <c r="C4" s="85" t="s">
        <v>638</v>
      </c>
      <c r="D4" s="90" t="s">
        <v>654</v>
      </c>
      <c r="E4" s="86">
        <v>387.48</v>
      </c>
      <c r="F4" s="87">
        <f t="shared" si="0"/>
        <v>472.72560000000004</v>
      </c>
      <c r="G4" s="85" t="s">
        <v>652</v>
      </c>
      <c r="H4" s="91" t="s">
        <v>653</v>
      </c>
      <c r="I4" s="91" t="s">
        <v>653</v>
      </c>
      <c r="J4" s="89">
        <v>45313</v>
      </c>
      <c r="K4" s="85" t="s">
        <v>643</v>
      </c>
      <c r="L4" s="85"/>
      <c r="M4" s="85" t="s">
        <v>644</v>
      </c>
      <c r="N4" s="85">
        <v>8</v>
      </c>
      <c r="O4" s="89">
        <v>45310</v>
      </c>
      <c r="P4" s="122"/>
    </row>
    <row r="5" spans="1:17" x14ac:dyDescent="0.25">
      <c r="A5" s="85">
        <v>2024</v>
      </c>
      <c r="B5" s="85">
        <v>4</v>
      </c>
      <c r="C5" s="85" t="s">
        <v>640</v>
      </c>
      <c r="D5" s="90" t="s">
        <v>655</v>
      </c>
      <c r="E5" s="86">
        <v>376.48</v>
      </c>
      <c r="F5" s="87">
        <f t="shared" si="0"/>
        <v>459.30560000000003</v>
      </c>
      <c r="G5" s="85" t="s">
        <v>639</v>
      </c>
      <c r="H5" s="91" t="s">
        <v>99</v>
      </c>
      <c r="I5" s="91" t="s">
        <v>98</v>
      </c>
      <c r="J5" s="89">
        <v>45313</v>
      </c>
      <c r="K5" s="85" t="s">
        <v>643</v>
      </c>
      <c r="L5" s="85"/>
      <c r="M5" s="85" t="s">
        <v>644</v>
      </c>
      <c r="N5" s="85">
        <v>9</v>
      </c>
      <c r="O5" s="89">
        <v>45310</v>
      </c>
      <c r="P5" s="122"/>
    </row>
    <row r="6" spans="1:17" ht="21" customHeight="1" x14ac:dyDescent="0.25">
      <c r="A6" s="92">
        <v>2024</v>
      </c>
      <c r="B6" s="92">
        <v>5</v>
      </c>
      <c r="C6" s="92" t="s">
        <v>641</v>
      </c>
      <c r="D6" s="93" t="s">
        <v>656</v>
      </c>
      <c r="E6" s="94">
        <v>11394.39</v>
      </c>
      <c r="F6" s="95">
        <f t="shared" si="0"/>
        <v>13901.155799999999</v>
      </c>
      <c r="G6" s="92" t="s">
        <v>134</v>
      </c>
      <c r="H6" s="96" t="s">
        <v>161</v>
      </c>
      <c r="I6" s="96" t="s">
        <v>161</v>
      </c>
      <c r="J6" s="97">
        <v>45313</v>
      </c>
      <c r="K6" s="92" t="s">
        <v>228</v>
      </c>
      <c r="L6" s="92"/>
      <c r="M6" s="92" t="s">
        <v>645</v>
      </c>
      <c r="N6" s="92">
        <v>3</v>
      </c>
      <c r="O6" s="97">
        <v>45308</v>
      </c>
      <c r="P6" s="122"/>
    </row>
    <row r="7" spans="1:17" ht="30" x14ac:dyDescent="0.25">
      <c r="A7" s="85">
        <v>2024</v>
      </c>
      <c r="B7" s="85">
        <v>6</v>
      </c>
      <c r="C7" s="85" t="s">
        <v>647</v>
      </c>
      <c r="D7" s="90" t="s">
        <v>657</v>
      </c>
      <c r="E7" s="86">
        <v>1760</v>
      </c>
      <c r="F7" s="87">
        <f t="shared" ref="F7" si="1">E7+(E7*22%)</f>
        <v>2147.1999999999998</v>
      </c>
      <c r="G7" s="85" t="s">
        <v>321</v>
      </c>
      <c r="H7" s="91" t="s">
        <v>322</v>
      </c>
      <c r="I7" s="91" t="s">
        <v>322</v>
      </c>
      <c r="J7" s="89">
        <v>45329</v>
      </c>
      <c r="K7" s="85" t="s">
        <v>643</v>
      </c>
      <c r="L7" s="85"/>
      <c r="M7" s="85" t="s">
        <v>644</v>
      </c>
      <c r="N7" s="85">
        <v>13</v>
      </c>
      <c r="O7" s="89">
        <v>45322</v>
      </c>
      <c r="P7" s="122"/>
    </row>
    <row r="8" spans="1:17" ht="30" x14ac:dyDescent="0.25">
      <c r="A8" s="85">
        <v>2024</v>
      </c>
      <c r="B8" s="85">
        <v>7</v>
      </c>
      <c r="C8" s="85" t="s">
        <v>650</v>
      </c>
      <c r="D8" s="90" t="s">
        <v>658</v>
      </c>
      <c r="E8" s="86">
        <v>494.76</v>
      </c>
      <c r="F8" s="87">
        <f t="shared" si="0"/>
        <v>603.60720000000003</v>
      </c>
      <c r="G8" s="85" t="s">
        <v>648</v>
      </c>
      <c r="H8" s="91" t="s">
        <v>649</v>
      </c>
      <c r="I8" s="91" t="s">
        <v>649</v>
      </c>
      <c r="J8" s="89">
        <v>45329</v>
      </c>
      <c r="K8" s="85" t="s">
        <v>643</v>
      </c>
      <c r="L8" s="85"/>
      <c r="M8" s="85" t="s">
        <v>644</v>
      </c>
      <c r="N8" s="85">
        <v>14</v>
      </c>
      <c r="O8" s="89">
        <v>45322</v>
      </c>
      <c r="P8" s="122"/>
    </row>
    <row r="9" spans="1:17" x14ac:dyDescent="0.25">
      <c r="A9" s="85">
        <v>2024</v>
      </c>
      <c r="B9" s="85">
        <v>8</v>
      </c>
      <c r="C9" s="85" t="s">
        <v>660</v>
      </c>
      <c r="D9" s="90" t="s">
        <v>659</v>
      </c>
      <c r="E9" s="86">
        <v>680</v>
      </c>
      <c r="F9" s="87">
        <f t="shared" si="0"/>
        <v>829.6</v>
      </c>
      <c r="G9" s="85" t="s">
        <v>661</v>
      </c>
      <c r="H9" s="91" t="s">
        <v>56</v>
      </c>
      <c r="I9" s="91" t="s">
        <v>56</v>
      </c>
      <c r="J9" s="89">
        <v>45329</v>
      </c>
      <c r="K9" s="85" t="s">
        <v>643</v>
      </c>
      <c r="L9" s="85"/>
      <c r="M9" s="85" t="s">
        <v>644</v>
      </c>
      <c r="N9" s="85">
        <v>18</v>
      </c>
      <c r="O9" s="89">
        <v>45329</v>
      </c>
      <c r="P9" s="122"/>
    </row>
    <row r="10" spans="1:17" x14ac:dyDescent="0.25">
      <c r="A10" s="85">
        <v>2024</v>
      </c>
      <c r="B10" s="85">
        <v>9</v>
      </c>
      <c r="C10" s="85" t="s">
        <v>664</v>
      </c>
      <c r="D10" s="90" t="s">
        <v>662</v>
      </c>
      <c r="E10" s="86">
        <v>1020</v>
      </c>
      <c r="F10" s="87">
        <f t="shared" si="0"/>
        <v>1244.4000000000001</v>
      </c>
      <c r="G10" s="85" t="s">
        <v>678</v>
      </c>
      <c r="H10" s="91" t="s">
        <v>663</v>
      </c>
      <c r="I10" s="91" t="s">
        <v>663</v>
      </c>
      <c r="J10" s="89">
        <v>45329</v>
      </c>
      <c r="K10" s="85" t="s">
        <v>702</v>
      </c>
      <c r="L10" s="85"/>
      <c r="M10" s="85" t="s">
        <v>644</v>
      </c>
      <c r="N10" s="85">
        <v>1</v>
      </c>
      <c r="O10" s="89">
        <v>45329</v>
      </c>
      <c r="P10" s="122"/>
    </row>
    <row r="11" spans="1:17" ht="30" x14ac:dyDescent="0.25">
      <c r="A11" s="85">
        <v>2024</v>
      </c>
      <c r="B11" s="85">
        <v>10</v>
      </c>
      <c r="C11" s="85" t="s">
        <v>667</v>
      </c>
      <c r="D11" s="90" t="s">
        <v>665</v>
      </c>
      <c r="E11" s="86">
        <v>200</v>
      </c>
      <c r="F11" s="87">
        <f>(E11*22%)+E11+(E11*4%)</f>
        <v>252</v>
      </c>
      <c r="G11" s="85" t="s">
        <v>666</v>
      </c>
      <c r="H11" s="91" t="s">
        <v>406</v>
      </c>
      <c r="I11" s="91" t="s">
        <v>406</v>
      </c>
      <c r="J11" s="89">
        <v>45338</v>
      </c>
      <c r="K11" s="85" t="s">
        <v>643</v>
      </c>
      <c r="L11" s="85"/>
      <c r="M11" s="85" t="s">
        <v>644</v>
      </c>
      <c r="N11" s="85">
        <v>20</v>
      </c>
      <c r="O11" s="89">
        <v>45338</v>
      </c>
      <c r="P11" s="122"/>
    </row>
    <row r="12" spans="1:17" ht="30" x14ac:dyDescent="0.25">
      <c r="A12" s="85">
        <v>2024</v>
      </c>
      <c r="B12" s="85">
        <v>11</v>
      </c>
      <c r="C12" s="85" t="s">
        <v>668</v>
      </c>
      <c r="D12" s="90" t="s">
        <v>669</v>
      </c>
      <c r="E12" s="86">
        <v>225</v>
      </c>
      <c r="F12" s="87">
        <f t="shared" si="0"/>
        <v>274.5</v>
      </c>
      <c r="G12" s="90" t="s">
        <v>670</v>
      </c>
      <c r="H12" s="91" t="s">
        <v>671</v>
      </c>
      <c r="I12" s="91" t="s">
        <v>671</v>
      </c>
      <c r="J12" s="89">
        <v>45338</v>
      </c>
      <c r="K12" s="85" t="s">
        <v>643</v>
      </c>
      <c r="L12" s="85"/>
      <c r="M12" s="85" t="s">
        <v>644</v>
      </c>
      <c r="N12" s="85">
        <v>21</v>
      </c>
      <c r="O12" s="89">
        <v>45338</v>
      </c>
      <c r="P12" s="122"/>
    </row>
    <row r="13" spans="1:17" x14ac:dyDescent="0.25">
      <c r="A13" s="85">
        <v>2024</v>
      </c>
      <c r="B13" s="85">
        <v>12</v>
      </c>
      <c r="C13" s="85" t="s">
        <v>673</v>
      </c>
      <c r="D13" s="90" t="s">
        <v>672</v>
      </c>
      <c r="E13" s="86">
        <v>466</v>
      </c>
      <c r="F13" s="87">
        <f t="shared" si="0"/>
        <v>568.52</v>
      </c>
      <c r="G13" s="85" t="s">
        <v>674</v>
      </c>
      <c r="H13" s="91" t="s">
        <v>675</v>
      </c>
      <c r="I13" s="91" t="s">
        <v>675</v>
      </c>
      <c r="J13" s="89">
        <v>45338</v>
      </c>
      <c r="K13" s="85" t="s">
        <v>643</v>
      </c>
      <c r="L13" s="85"/>
      <c r="M13" s="85" t="s">
        <v>644</v>
      </c>
      <c r="N13" s="85">
        <v>22</v>
      </c>
      <c r="O13" s="89">
        <v>45338</v>
      </c>
      <c r="P13" s="122"/>
    </row>
    <row r="14" spans="1:17" ht="60" x14ac:dyDescent="0.25">
      <c r="A14" s="85">
        <v>2024</v>
      </c>
      <c r="B14" s="85">
        <v>13</v>
      </c>
      <c r="C14" s="85" t="s">
        <v>686</v>
      </c>
      <c r="D14" s="90" t="s">
        <v>681</v>
      </c>
      <c r="E14" s="86">
        <v>300</v>
      </c>
      <c r="F14" s="87">
        <f>(E14*22%)+E14</f>
        <v>366</v>
      </c>
      <c r="G14" s="85" t="s">
        <v>293</v>
      </c>
      <c r="H14" s="91" t="s">
        <v>682</v>
      </c>
      <c r="I14" s="91" t="s">
        <v>294</v>
      </c>
      <c r="J14" s="89">
        <v>45352</v>
      </c>
      <c r="K14" s="85" t="s">
        <v>643</v>
      </c>
      <c r="L14" s="85"/>
      <c r="M14" s="85" t="s">
        <v>644</v>
      </c>
      <c r="N14" s="85">
        <v>25</v>
      </c>
      <c r="O14" s="89">
        <v>45351</v>
      </c>
      <c r="P14" s="122"/>
    </row>
    <row r="15" spans="1:17" ht="30" x14ac:dyDescent="0.25">
      <c r="A15" s="85">
        <v>2024</v>
      </c>
      <c r="B15" s="85">
        <v>14</v>
      </c>
      <c r="C15" s="85" t="s">
        <v>687</v>
      </c>
      <c r="D15" s="90" t="s">
        <v>679</v>
      </c>
      <c r="E15" s="86">
        <v>300</v>
      </c>
      <c r="F15" s="87">
        <f>(E15*22%)+E15</f>
        <v>366</v>
      </c>
      <c r="G15" s="85" t="s">
        <v>680</v>
      </c>
      <c r="H15" s="91" t="s">
        <v>74</v>
      </c>
      <c r="I15" s="91" t="s">
        <v>74</v>
      </c>
      <c r="J15" s="89">
        <v>45352</v>
      </c>
      <c r="K15" s="85" t="s">
        <v>643</v>
      </c>
      <c r="L15" s="85"/>
      <c r="M15" s="85" t="s">
        <v>644</v>
      </c>
      <c r="N15" s="85">
        <v>24</v>
      </c>
      <c r="O15" s="89">
        <v>45351</v>
      </c>
      <c r="P15" s="122"/>
    </row>
    <row r="16" spans="1:17" ht="30" x14ac:dyDescent="0.25">
      <c r="A16" s="85">
        <v>2024</v>
      </c>
      <c r="B16" s="85">
        <v>15</v>
      </c>
      <c r="C16" s="85" t="s">
        <v>688</v>
      </c>
      <c r="D16" s="90" t="s">
        <v>679</v>
      </c>
      <c r="E16" s="86">
        <v>75</v>
      </c>
      <c r="F16" s="87">
        <f>(E16*22%)+E16</f>
        <v>91.5</v>
      </c>
      <c r="G16" s="85" t="s">
        <v>78</v>
      </c>
      <c r="H16" s="91" t="s">
        <v>407</v>
      </c>
      <c r="I16" s="91" t="s">
        <v>407</v>
      </c>
      <c r="J16" s="89">
        <v>45352</v>
      </c>
      <c r="K16" s="85" t="s">
        <v>643</v>
      </c>
      <c r="L16" s="85"/>
      <c r="M16" s="85" t="s">
        <v>644</v>
      </c>
      <c r="N16" s="85">
        <v>24</v>
      </c>
      <c r="O16" s="89">
        <v>45351</v>
      </c>
      <c r="P16" s="122"/>
    </row>
    <row r="17" spans="1:17" x14ac:dyDescent="0.25">
      <c r="A17" s="85">
        <v>2024</v>
      </c>
      <c r="B17" s="85">
        <v>16</v>
      </c>
      <c r="C17" s="85" t="s">
        <v>689</v>
      </c>
      <c r="D17" s="85" t="s">
        <v>676</v>
      </c>
      <c r="E17" s="86">
        <v>140</v>
      </c>
      <c r="F17" s="87">
        <f t="shared" si="0"/>
        <v>170.8</v>
      </c>
      <c r="G17" s="85" t="s">
        <v>677</v>
      </c>
      <c r="H17" s="91" t="s">
        <v>343</v>
      </c>
      <c r="I17" s="91" t="s">
        <v>343</v>
      </c>
      <c r="J17" s="89">
        <v>45352</v>
      </c>
      <c r="K17" s="85" t="s">
        <v>9</v>
      </c>
      <c r="L17" s="85"/>
      <c r="M17" s="85" t="s">
        <v>644</v>
      </c>
      <c r="N17" s="85">
        <v>1</v>
      </c>
      <c r="O17" s="89">
        <v>45350</v>
      </c>
      <c r="P17" s="122"/>
    </row>
    <row r="18" spans="1:17" ht="45" x14ac:dyDescent="0.25">
      <c r="A18" s="92">
        <v>2024</v>
      </c>
      <c r="B18" s="92">
        <v>17</v>
      </c>
      <c r="C18" s="92"/>
      <c r="D18" s="93" t="s">
        <v>684</v>
      </c>
      <c r="E18" s="94">
        <f>700+95+95+60</f>
        <v>950</v>
      </c>
      <c r="F18" s="95">
        <f t="shared" si="0"/>
        <v>1159</v>
      </c>
      <c r="G18" s="93" t="s">
        <v>685</v>
      </c>
      <c r="H18" s="96" t="s">
        <v>591</v>
      </c>
      <c r="I18" s="96" t="s">
        <v>591</v>
      </c>
      <c r="J18" s="97">
        <v>45352</v>
      </c>
      <c r="K18" s="92" t="s">
        <v>643</v>
      </c>
      <c r="L18" s="92"/>
      <c r="M18" s="92" t="s">
        <v>644</v>
      </c>
      <c r="N18" s="92">
        <v>26</v>
      </c>
      <c r="O18" s="97">
        <v>45352</v>
      </c>
      <c r="P18" s="122"/>
    </row>
    <row r="19" spans="1:17" ht="60" x14ac:dyDescent="0.25">
      <c r="A19" s="98">
        <v>2024</v>
      </c>
      <c r="B19" s="98">
        <v>18</v>
      </c>
      <c r="C19" s="98" t="s">
        <v>690</v>
      </c>
      <c r="D19" s="99" t="s">
        <v>692</v>
      </c>
      <c r="E19" s="100">
        <v>1600</v>
      </c>
      <c r="F19" s="101">
        <f t="shared" si="0"/>
        <v>1952</v>
      </c>
      <c r="G19" s="98" t="s">
        <v>691</v>
      </c>
      <c r="H19" s="102" t="s">
        <v>695</v>
      </c>
      <c r="I19" s="102" t="s">
        <v>695</v>
      </c>
      <c r="J19" s="103">
        <v>45362</v>
      </c>
      <c r="K19" s="98" t="s">
        <v>643</v>
      </c>
      <c r="L19" s="98"/>
      <c r="M19" s="98" t="s">
        <v>644</v>
      </c>
      <c r="N19" s="98">
        <v>28</v>
      </c>
      <c r="O19" s="103">
        <v>45362</v>
      </c>
      <c r="P19" s="37" t="s">
        <v>842</v>
      </c>
      <c r="Q19" s="122" t="s">
        <v>744</v>
      </c>
    </row>
    <row r="20" spans="1:17" ht="60" x14ac:dyDescent="0.25">
      <c r="A20" s="98">
        <v>2024</v>
      </c>
      <c r="B20" s="98">
        <v>19</v>
      </c>
      <c r="C20" s="98" t="s">
        <v>693</v>
      </c>
      <c r="D20" s="99" t="s">
        <v>692</v>
      </c>
      <c r="E20" s="100">
        <v>1171.2</v>
      </c>
      <c r="F20" s="101">
        <f t="shared" si="0"/>
        <v>1428.864</v>
      </c>
      <c r="G20" s="98" t="s">
        <v>694</v>
      </c>
      <c r="H20" s="102" t="s">
        <v>696</v>
      </c>
      <c r="I20" s="102" t="s">
        <v>696</v>
      </c>
      <c r="J20" s="103">
        <v>45362</v>
      </c>
      <c r="K20" s="98" t="s">
        <v>643</v>
      </c>
      <c r="L20" s="98"/>
      <c r="M20" s="98" t="s">
        <v>644</v>
      </c>
      <c r="N20" s="98">
        <v>28</v>
      </c>
      <c r="O20" s="103">
        <v>45362</v>
      </c>
      <c r="P20" s="122" t="s">
        <v>842</v>
      </c>
    </row>
    <row r="21" spans="1:17" ht="30" x14ac:dyDescent="0.25">
      <c r="A21" s="98">
        <v>2024</v>
      </c>
      <c r="B21" s="98">
        <v>20</v>
      </c>
      <c r="C21" s="98" t="s">
        <v>697</v>
      </c>
      <c r="D21" s="99" t="s">
        <v>698</v>
      </c>
      <c r="E21" s="100">
        <v>178.22</v>
      </c>
      <c r="F21" s="101">
        <f t="shared" si="0"/>
        <v>217.42840000000001</v>
      </c>
      <c r="G21" s="98" t="s">
        <v>639</v>
      </c>
      <c r="H21" s="102" t="s">
        <v>99</v>
      </c>
      <c r="I21" s="102" t="s">
        <v>98</v>
      </c>
      <c r="J21" s="103">
        <v>45362</v>
      </c>
      <c r="K21" s="98" t="s">
        <v>9</v>
      </c>
      <c r="L21" s="98"/>
      <c r="M21" s="98" t="s">
        <v>644</v>
      </c>
      <c r="N21" s="98">
        <v>2</v>
      </c>
      <c r="O21" s="103">
        <v>45362</v>
      </c>
      <c r="P21" s="122" t="s">
        <v>842</v>
      </c>
    </row>
    <row r="22" spans="1:17" ht="30" x14ac:dyDescent="0.25">
      <c r="A22" s="98">
        <v>2024</v>
      </c>
      <c r="B22" s="98">
        <v>21</v>
      </c>
      <c r="C22" s="98" t="s">
        <v>699</v>
      </c>
      <c r="D22" s="99" t="s">
        <v>745</v>
      </c>
      <c r="E22" s="100">
        <v>147.19999999999999</v>
      </c>
      <c r="F22" s="101">
        <f>(E22*22%)+E22</f>
        <v>179.584</v>
      </c>
      <c r="G22" s="98" t="s">
        <v>677</v>
      </c>
      <c r="H22" s="102" t="s">
        <v>343</v>
      </c>
      <c r="I22" s="102" t="s">
        <v>343</v>
      </c>
      <c r="J22" s="103">
        <v>45362</v>
      </c>
      <c r="K22" s="98" t="s">
        <v>9</v>
      </c>
      <c r="L22" s="98"/>
      <c r="M22" s="98" t="s">
        <v>644</v>
      </c>
      <c r="N22" s="98">
        <v>2</v>
      </c>
      <c r="O22" s="103">
        <v>45362</v>
      </c>
      <c r="P22" s="122" t="s">
        <v>842</v>
      </c>
    </row>
    <row r="23" spans="1:17" ht="75" x14ac:dyDescent="0.25">
      <c r="A23" s="98">
        <v>2024</v>
      </c>
      <c r="B23" s="98">
        <v>22</v>
      </c>
      <c r="C23" s="98" t="s">
        <v>700</v>
      </c>
      <c r="D23" s="99" t="s">
        <v>701</v>
      </c>
      <c r="E23" s="100">
        <v>30</v>
      </c>
      <c r="F23" s="101">
        <f>(E23*22%)+E23</f>
        <v>36.6</v>
      </c>
      <c r="G23" s="98" t="s">
        <v>452</v>
      </c>
      <c r="H23" s="102" t="s">
        <v>453</v>
      </c>
      <c r="I23" s="102" t="s">
        <v>453</v>
      </c>
      <c r="J23" s="103">
        <v>45366</v>
      </c>
      <c r="K23" s="98" t="s">
        <v>702</v>
      </c>
      <c r="L23" s="98" t="s">
        <v>703</v>
      </c>
      <c r="M23" s="98" t="s">
        <v>644</v>
      </c>
      <c r="N23" s="98">
        <v>4</v>
      </c>
      <c r="O23" s="103">
        <v>45366</v>
      </c>
      <c r="P23" s="122" t="s">
        <v>842</v>
      </c>
    </row>
    <row r="24" spans="1:17" ht="75" x14ac:dyDescent="0.25">
      <c r="A24" s="98">
        <v>2024</v>
      </c>
      <c r="B24" s="98">
        <v>23</v>
      </c>
      <c r="C24" s="98" t="s">
        <v>705</v>
      </c>
      <c r="D24" s="99" t="s">
        <v>701</v>
      </c>
      <c r="E24" s="100">
        <v>64</v>
      </c>
      <c r="F24" s="101">
        <f t="shared" ref="F24" si="2">(E24*22%)+E24</f>
        <v>78.08</v>
      </c>
      <c r="G24" s="99" t="s">
        <v>704</v>
      </c>
      <c r="H24" s="102" t="s">
        <v>311</v>
      </c>
      <c r="I24" s="102" t="s">
        <v>311</v>
      </c>
      <c r="J24" s="103">
        <v>45366</v>
      </c>
      <c r="K24" s="98" t="s">
        <v>702</v>
      </c>
      <c r="L24" s="98" t="s">
        <v>703</v>
      </c>
      <c r="M24" s="98" t="s">
        <v>644</v>
      </c>
      <c r="N24" s="98">
        <v>4</v>
      </c>
      <c r="O24" s="103">
        <v>45366</v>
      </c>
      <c r="P24" s="122" t="s">
        <v>842</v>
      </c>
    </row>
    <row r="25" spans="1:17" ht="60" x14ac:dyDescent="0.25">
      <c r="A25" s="98">
        <v>2024</v>
      </c>
      <c r="B25" s="98">
        <v>24</v>
      </c>
      <c r="C25" s="98" t="s">
        <v>708</v>
      </c>
      <c r="D25" s="99" t="s">
        <v>706</v>
      </c>
      <c r="E25" s="100">
        <v>112</v>
      </c>
      <c r="F25" s="101">
        <f>(E25*22%)+E25</f>
        <v>136.63999999999999</v>
      </c>
      <c r="G25" s="98" t="s">
        <v>707</v>
      </c>
      <c r="H25" s="102" t="s">
        <v>300</v>
      </c>
      <c r="I25" s="102" t="s">
        <v>300</v>
      </c>
      <c r="J25" s="103">
        <v>45373</v>
      </c>
      <c r="K25" s="98" t="s">
        <v>702</v>
      </c>
      <c r="L25" s="98" t="s">
        <v>703</v>
      </c>
      <c r="M25" s="98" t="s">
        <v>644</v>
      </c>
      <c r="N25" s="98">
        <v>5</v>
      </c>
      <c r="O25" s="103">
        <v>45373</v>
      </c>
      <c r="P25" s="123" t="s">
        <v>842</v>
      </c>
      <c r="Q25" s="122"/>
    </row>
    <row r="26" spans="1:17" ht="60" x14ac:dyDescent="0.25">
      <c r="A26" s="98">
        <v>2024</v>
      </c>
      <c r="B26" s="98">
        <v>25</v>
      </c>
      <c r="C26" s="98" t="s">
        <v>712</v>
      </c>
      <c r="D26" s="99" t="s">
        <v>711</v>
      </c>
      <c r="E26" s="100">
        <v>4262.29</v>
      </c>
      <c r="F26" s="101">
        <f>(E26*22%)+E26</f>
        <v>5199.9938000000002</v>
      </c>
      <c r="G26" s="98" t="s">
        <v>710</v>
      </c>
      <c r="H26" s="102" t="s">
        <v>709</v>
      </c>
      <c r="I26" s="102" t="s">
        <v>709</v>
      </c>
      <c r="J26" s="103">
        <v>45379</v>
      </c>
      <c r="K26" s="98" t="s">
        <v>702</v>
      </c>
      <c r="L26" s="98" t="s">
        <v>703</v>
      </c>
      <c r="M26" s="98" t="s">
        <v>644</v>
      </c>
      <c r="N26" s="98">
        <v>6</v>
      </c>
      <c r="O26" s="103">
        <v>45392</v>
      </c>
      <c r="P26" s="122" t="s">
        <v>842</v>
      </c>
    </row>
    <row r="27" spans="1:17" ht="45" x14ac:dyDescent="0.25">
      <c r="A27" s="98">
        <v>2024</v>
      </c>
      <c r="B27" s="98">
        <v>26</v>
      </c>
      <c r="C27" s="98" t="s">
        <v>714</v>
      </c>
      <c r="D27" s="99" t="s">
        <v>713</v>
      </c>
      <c r="E27" s="100">
        <v>299.05</v>
      </c>
      <c r="F27" s="101">
        <v>327.11</v>
      </c>
      <c r="G27" s="98" t="s">
        <v>181</v>
      </c>
      <c r="H27" s="102" t="s">
        <v>182</v>
      </c>
      <c r="I27" s="102" t="s">
        <v>182</v>
      </c>
      <c r="J27" s="103">
        <v>45379</v>
      </c>
      <c r="K27" s="98" t="s">
        <v>643</v>
      </c>
      <c r="L27" s="98"/>
      <c r="M27" s="98" t="s">
        <v>644</v>
      </c>
      <c r="N27" s="98">
        <v>32</v>
      </c>
      <c r="O27" s="103">
        <v>45379</v>
      </c>
      <c r="P27" s="122" t="s">
        <v>842</v>
      </c>
    </row>
    <row r="28" spans="1:17" ht="45" x14ac:dyDescent="0.25">
      <c r="A28" s="98">
        <v>2024</v>
      </c>
      <c r="B28" s="98">
        <v>27</v>
      </c>
      <c r="C28" s="98" t="s">
        <v>717</v>
      </c>
      <c r="D28" s="99" t="s">
        <v>713</v>
      </c>
      <c r="E28" s="100">
        <v>42.79</v>
      </c>
      <c r="F28" s="101">
        <f>(E28*22%)+E28</f>
        <v>52.203800000000001</v>
      </c>
      <c r="G28" s="98" t="s">
        <v>715</v>
      </c>
      <c r="H28" s="102" t="s">
        <v>716</v>
      </c>
      <c r="I28" s="102" t="s">
        <v>716</v>
      </c>
      <c r="J28" s="103">
        <v>45379</v>
      </c>
      <c r="K28" s="98" t="s">
        <v>643</v>
      </c>
      <c r="L28" s="98"/>
      <c r="M28" s="98" t="s">
        <v>644</v>
      </c>
      <c r="N28" s="98">
        <v>32</v>
      </c>
      <c r="O28" s="103">
        <v>45379</v>
      </c>
      <c r="P28" s="122" t="s">
        <v>842</v>
      </c>
    </row>
    <row r="29" spans="1:17" ht="30" x14ac:dyDescent="0.25">
      <c r="A29" s="98">
        <v>2024</v>
      </c>
      <c r="B29" s="98">
        <v>28</v>
      </c>
      <c r="C29" s="98" t="s">
        <v>725</v>
      </c>
      <c r="D29" s="99" t="s">
        <v>721</v>
      </c>
      <c r="E29" s="100">
        <v>480</v>
      </c>
      <c r="F29" s="101">
        <v>490.8</v>
      </c>
      <c r="G29" s="98" t="s">
        <v>722</v>
      </c>
      <c r="H29" s="102" t="s">
        <v>723</v>
      </c>
      <c r="I29" s="102" t="s">
        <v>724</v>
      </c>
      <c r="J29" s="103">
        <v>45391</v>
      </c>
      <c r="K29" s="98" t="s">
        <v>228</v>
      </c>
      <c r="L29" s="98"/>
      <c r="M29" s="98" t="s">
        <v>644</v>
      </c>
      <c r="N29" s="98">
        <v>20</v>
      </c>
      <c r="O29" s="103">
        <v>45392</v>
      </c>
      <c r="P29" s="122" t="s">
        <v>842</v>
      </c>
    </row>
    <row r="30" spans="1:17" ht="45" x14ac:dyDescent="0.25">
      <c r="A30" s="98">
        <v>2024</v>
      </c>
      <c r="B30" s="98">
        <v>29</v>
      </c>
      <c r="C30" s="98" t="s">
        <v>726</v>
      </c>
      <c r="D30" s="99" t="s">
        <v>727</v>
      </c>
      <c r="E30" s="100">
        <v>317.5</v>
      </c>
      <c r="F30" s="101">
        <f>(E30*22%)+E30</f>
        <v>387.35</v>
      </c>
      <c r="G30" s="98" t="s">
        <v>537</v>
      </c>
      <c r="H30" s="102" t="s">
        <v>538</v>
      </c>
      <c r="I30" s="102" t="s">
        <v>538</v>
      </c>
      <c r="J30" s="103">
        <v>45391</v>
      </c>
      <c r="K30" s="98" t="s">
        <v>643</v>
      </c>
      <c r="L30" s="98"/>
      <c r="M30" s="98" t="s">
        <v>644</v>
      </c>
      <c r="N30" s="98">
        <v>33</v>
      </c>
      <c r="O30" s="103">
        <v>45387</v>
      </c>
      <c r="P30" s="122" t="s">
        <v>842</v>
      </c>
    </row>
    <row r="31" spans="1:17" ht="60" x14ac:dyDescent="0.25">
      <c r="A31" s="98">
        <v>2024</v>
      </c>
      <c r="B31" s="98">
        <v>30</v>
      </c>
      <c r="C31" s="98" t="s">
        <v>728</v>
      </c>
      <c r="D31" s="99" t="s">
        <v>729</v>
      </c>
      <c r="E31" s="100">
        <v>270</v>
      </c>
      <c r="F31" s="101">
        <f>(E31*22%)+E31</f>
        <v>329.4</v>
      </c>
      <c r="G31" s="98" t="s">
        <v>81</v>
      </c>
      <c r="H31" s="102" t="s">
        <v>82</v>
      </c>
      <c r="I31" s="102" t="s">
        <v>82</v>
      </c>
      <c r="J31" s="103">
        <v>45391</v>
      </c>
      <c r="K31" s="98" t="s">
        <v>643</v>
      </c>
      <c r="L31" s="98"/>
      <c r="M31" s="98" t="s">
        <v>644</v>
      </c>
      <c r="N31" s="98">
        <v>34</v>
      </c>
      <c r="O31" s="103">
        <v>45391</v>
      </c>
      <c r="P31" s="122" t="s">
        <v>842</v>
      </c>
    </row>
    <row r="32" spans="1:17" ht="75" x14ac:dyDescent="0.25">
      <c r="A32" s="98">
        <v>2024</v>
      </c>
      <c r="B32" s="98">
        <v>31</v>
      </c>
      <c r="C32" s="98" t="s">
        <v>730</v>
      </c>
      <c r="D32" s="99" t="s">
        <v>746</v>
      </c>
      <c r="E32" s="100">
        <v>65.14</v>
      </c>
      <c r="F32" s="101">
        <v>65.14</v>
      </c>
      <c r="G32" s="98" t="s">
        <v>661</v>
      </c>
      <c r="H32" s="102" t="s">
        <v>56</v>
      </c>
      <c r="I32" s="102" t="s">
        <v>56</v>
      </c>
      <c r="J32" s="103">
        <v>45397</v>
      </c>
      <c r="K32" s="98" t="s">
        <v>643</v>
      </c>
      <c r="L32" s="98"/>
      <c r="M32" s="98" t="s">
        <v>644</v>
      </c>
      <c r="N32" s="98">
        <v>36</v>
      </c>
      <c r="O32" s="103">
        <v>45397</v>
      </c>
      <c r="P32" s="122" t="s">
        <v>842</v>
      </c>
    </row>
    <row r="33" spans="1:16" ht="30" x14ac:dyDescent="0.25">
      <c r="A33" s="98">
        <v>2024</v>
      </c>
      <c r="B33" s="98">
        <v>32</v>
      </c>
      <c r="C33" s="98" t="s">
        <v>734</v>
      </c>
      <c r="D33" s="99" t="s">
        <v>731</v>
      </c>
      <c r="E33" s="100">
        <v>90.9</v>
      </c>
      <c r="F33" s="101">
        <v>100</v>
      </c>
      <c r="G33" s="98" t="s">
        <v>732</v>
      </c>
      <c r="H33" s="102" t="s">
        <v>733</v>
      </c>
      <c r="I33" s="102" t="s">
        <v>733</v>
      </c>
      <c r="J33" s="103">
        <v>45398</v>
      </c>
      <c r="K33" s="98" t="s">
        <v>9</v>
      </c>
      <c r="L33" s="98"/>
      <c r="M33" s="98" t="s">
        <v>644</v>
      </c>
      <c r="N33" s="98">
        <v>3</v>
      </c>
      <c r="O33" s="103">
        <v>45398</v>
      </c>
      <c r="P33" s="122" t="s">
        <v>842</v>
      </c>
    </row>
    <row r="34" spans="1:16" ht="45" x14ac:dyDescent="0.25">
      <c r="A34" s="98">
        <v>2024</v>
      </c>
      <c r="B34" s="98">
        <v>33</v>
      </c>
      <c r="C34" s="98" t="s">
        <v>737</v>
      </c>
      <c r="D34" s="99" t="s">
        <v>738</v>
      </c>
      <c r="E34" s="100">
        <v>1100</v>
      </c>
      <c r="F34" s="101">
        <f>(E34*22%)+E34</f>
        <v>1342</v>
      </c>
      <c r="G34" s="98" t="s">
        <v>735</v>
      </c>
      <c r="H34" s="102" t="s">
        <v>736</v>
      </c>
      <c r="I34" s="102" t="s">
        <v>736</v>
      </c>
      <c r="J34" s="103">
        <v>45404</v>
      </c>
      <c r="K34" s="98" t="s">
        <v>228</v>
      </c>
      <c r="L34" s="98"/>
      <c r="M34" s="98" t="s">
        <v>644</v>
      </c>
      <c r="N34" s="98">
        <v>21</v>
      </c>
      <c r="O34" s="103">
        <v>45397</v>
      </c>
      <c r="P34" s="122" t="s">
        <v>842</v>
      </c>
    </row>
    <row r="35" spans="1:16" ht="45" x14ac:dyDescent="0.25">
      <c r="A35" s="98">
        <v>2024</v>
      </c>
      <c r="B35" s="98">
        <v>34</v>
      </c>
      <c r="C35" s="98" t="s">
        <v>740</v>
      </c>
      <c r="D35" s="99" t="s">
        <v>739</v>
      </c>
      <c r="E35" s="100">
        <v>120</v>
      </c>
      <c r="F35" s="101">
        <v>152.26</v>
      </c>
      <c r="G35" s="98" t="s">
        <v>114</v>
      </c>
      <c r="H35" s="102" t="s">
        <v>115</v>
      </c>
      <c r="I35" s="102" t="s">
        <v>116</v>
      </c>
      <c r="J35" s="103">
        <v>45406</v>
      </c>
      <c r="K35" s="98" t="s">
        <v>702</v>
      </c>
      <c r="L35" s="98" t="s">
        <v>703</v>
      </c>
      <c r="M35" s="98" t="s">
        <v>644</v>
      </c>
      <c r="N35" s="98">
        <v>7</v>
      </c>
      <c r="O35" s="103">
        <v>45398</v>
      </c>
      <c r="P35" s="122" t="s">
        <v>842</v>
      </c>
    </row>
    <row r="36" spans="1:16" ht="60" x14ac:dyDescent="0.25">
      <c r="A36" s="98">
        <v>2024</v>
      </c>
      <c r="B36" s="98">
        <v>35</v>
      </c>
      <c r="C36" s="98" t="s">
        <v>742</v>
      </c>
      <c r="D36" s="99" t="s">
        <v>747</v>
      </c>
      <c r="E36" s="100">
        <v>2500</v>
      </c>
      <c r="F36" s="101">
        <v>2500</v>
      </c>
      <c r="G36" s="98" t="s">
        <v>741</v>
      </c>
      <c r="H36" s="102" t="s">
        <v>154</v>
      </c>
      <c r="I36" s="102" t="s">
        <v>155</v>
      </c>
      <c r="J36" s="103">
        <v>45412</v>
      </c>
      <c r="K36" s="98" t="s">
        <v>228</v>
      </c>
      <c r="L36" s="98"/>
      <c r="M36" s="98" t="s">
        <v>644</v>
      </c>
      <c r="N36" s="98">
        <v>22</v>
      </c>
      <c r="O36" s="103">
        <v>45405</v>
      </c>
      <c r="P36" s="122" t="s">
        <v>842</v>
      </c>
    </row>
    <row r="37" spans="1:16" ht="30" x14ac:dyDescent="0.25">
      <c r="A37" s="98">
        <v>2024</v>
      </c>
      <c r="B37" s="98">
        <v>36</v>
      </c>
      <c r="C37" s="98" t="s">
        <v>743</v>
      </c>
      <c r="D37" s="99" t="s">
        <v>1410</v>
      </c>
      <c r="E37" s="100">
        <v>4690</v>
      </c>
      <c r="F37" s="101">
        <f t="shared" ref="F37:F43" si="3">(E37*22%)+E37</f>
        <v>5721.8</v>
      </c>
      <c r="G37" s="98" t="s">
        <v>219</v>
      </c>
      <c r="H37" s="102" t="s">
        <v>720</v>
      </c>
      <c r="I37" s="102" t="s">
        <v>719</v>
      </c>
      <c r="J37" s="103">
        <v>45404</v>
      </c>
      <c r="K37" s="98" t="s">
        <v>228</v>
      </c>
      <c r="L37" s="98"/>
      <c r="M37" s="98" t="s">
        <v>644</v>
      </c>
      <c r="N37" s="98">
        <v>19</v>
      </c>
      <c r="O37" s="103">
        <v>45385</v>
      </c>
      <c r="P37" s="122" t="s">
        <v>842</v>
      </c>
    </row>
    <row r="38" spans="1:16" ht="75" x14ac:dyDescent="0.25">
      <c r="A38" s="98">
        <v>2024</v>
      </c>
      <c r="B38" s="98">
        <v>38</v>
      </c>
      <c r="C38" s="98" t="s">
        <v>755</v>
      </c>
      <c r="D38" s="99" t="s">
        <v>752</v>
      </c>
      <c r="E38" s="100">
        <v>1200</v>
      </c>
      <c r="F38" s="101">
        <f t="shared" si="3"/>
        <v>1464</v>
      </c>
      <c r="G38" s="98" t="s">
        <v>754</v>
      </c>
      <c r="H38" s="102" t="s">
        <v>753</v>
      </c>
      <c r="I38" s="102">
        <v>1939830228</v>
      </c>
      <c r="J38" s="103">
        <v>45425</v>
      </c>
      <c r="K38" s="98" t="s">
        <v>643</v>
      </c>
      <c r="L38" s="98"/>
      <c r="M38" s="98" t="s">
        <v>644</v>
      </c>
      <c r="N38" s="98">
        <v>40</v>
      </c>
      <c r="O38" s="103">
        <v>45425</v>
      </c>
      <c r="P38" s="122" t="s">
        <v>842</v>
      </c>
    </row>
    <row r="39" spans="1:16" ht="45" x14ac:dyDescent="0.25">
      <c r="A39" s="98">
        <v>2024</v>
      </c>
      <c r="B39" s="98">
        <v>39</v>
      </c>
      <c r="C39" s="98" t="s">
        <v>757</v>
      </c>
      <c r="D39" s="99" t="s">
        <v>756</v>
      </c>
      <c r="E39" s="100">
        <v>840</v>
      </c>
      <c r="F39" s="101">
        <f t="shared" si="3"/>
        <v>1024.8</v>
      </c>
      <c r="G39" s="98" t="s">
        <v>461</v>
      </c>
      <c r="H39" s="102" t="s">
        <v>462</v>
      </c>
      <c r="I39" s="102" t="s">
        <v>462</v>
      </c>
      <c r="J39" s="103">
        <v>45428</v>
      </c>
      <c r="K39" s="98" t="s">
        <v>643</v>
      </c>
      <c r="L39" s="98"/>
      <c r="M39" s="98" t="s">
        <v>644</v>
      </c>
      <c r="N39" s="98">
        <v>42</v>
      </c>
      <c r="O39" s="103">
        <v>45428</v>
      </c>
      <c r="P39" s="122" t="s">
        <v>842</v>
      </c>
    </row>
    <row r="40" spans="1:16" ht="45" x14ac:dyDescent="0.25">
      <c r="A40" s="98">
        <v>2024</v>
      </c>
      <c r="B40" s="98">
        <v>40</v>
      </c>
      <c r="C40" s="98" t="s">
        <v>759</v>
      </c>
      <c r="D40" s="99" t="s">
        <v>758</v>
      </c>
      <c r="E40" s="100">
        <v>2520</v>
      </c>
      <c r="F40" s="101">
        <f t="shared" si="3"/>
        <v>3074.4</v>
      </c>
      <c r="G40" s="98" t="s">
        <v>321</v>
      </c>
      <c r="H40" s="102" t="s">
        <v>322</v>
      </c>
      <c r="I40" s="102" t="s">
        <v>322</v>
      </c>
      <c r="J40" s="103">
        <v>45428</v>
      </c>
      <c r="K40" s="98" t="s">
        <v>643</v>
      </c>
      <c r="L40" s="98"/>
      <c r="M40" s="98" t="s">
        <v>644</v>
      </c>
      <c r="N40" s="98">
        <v>43</v>
      </c>
      <c r="O40" s="103">
        <v>45428</v>
      </c>
      <c r="P40" s="122" t="s">
        <v>842</v>
      </c>
    </row>
    <row r="41" spans="1:16" ht="60" x14ac:dyDescent="0.25">
      <c r="A41" s="98">
        <v>2024</v>
      </c>
      <c r="B41" s="98">
        <v>41</v>
      </c>
      <c r="C41" s="98" t="s">
        <v>760</v>
      </c>
      <c r="D41" s="99" t="s">
        <v>706</v>
      </c>
      <c r="E41" s="100">
        <v>54.63</v>
      </c>
      <c r="F41" s="101">
        <f t="shared" si="3"/>
        <v>66.648600000000002</v>
      </c>
      <c r="G41" s="98" t="s">
        <v>707</v>
      </c>
      <c r="H41" s="102" t="s">
        <v>300</v>
      </c>
      <c r="I41" s="102" t="s">
        <v>300</v>
      </c>
      <c r="J41" s="103">
        <v>45428</v>
      </c>
      <c r="K41" s="98" t="s">
        <v>702</v>
      </c>
      <c r="L41" s="98" t="s">
        <v>703</v>
      </c>
      <c r="M41" s="98" t="s">
        <v>644</v>
      </c>
      <c r="N41" s="98">
        <v>5</v>
      </c>
      <c r="O41" s="103">
        <v>45373</v>
      </c>
      <c r="P41" s="122" t="s">
        <v>842</v>
      </c>
    </row>
    <row r="42" spans="1:16" ht="45" x14ac:dyDescent="0.25">
      <c r="A42" s="98">
        <v>2024</v>
      </c>
      <c r="B42" s="98">
        <v>42</v>
      </c>
      <c r="C42" s="98" t="s">
        <v>761</v>
      </c>
      <c r="D42" s="99" t="s">
        <v>768</v>
      </c>
      <c r="E42" s="100">
        <v>4098.3599999999997</v>
      </c>
      <c r="F42" s="101">
        <f t="shared" si="3"/>
        <v>4999.9991999999993</v>
      </c>
      <c r="G42" s="98" t="s">
        <v>766</v>
      </c>
      <c r="H42" s="102" t="s">
        <v>767</v>
      </c>
      <c r="I42" s="102" t="s">
        <v>767</v>
      </c>
      <c r="J42" s="103">
        <v>45433</v>
      </c>
      <c r="K42" s="98" t="s">
        <v>702</v>
      </c>
      <c r="L42" s="98" t="s">
        <v>703</v>
      </c>
      <c r="M42" s="98" t="s">
        <v>644</v>
      </c>
      <c r="N42" s="98">
        <v>9</v>
      </c>
      <c r="O42" s="103">
        <v>45432</v>
      </c>
      <c r="P42" s="122" t="s">
        <v>842</v>
      </c>
    </row>
    <row r="43" spans="1:16" ht="75" x14ac:dyDescent="0.25">
      <c r="A43" s="98">
        <v>2024</v>
      </c>
      <c r="B43" s="98">
        <v>43</v>
      </c>
      <c r="C43" s="98" t="s">
        <v>765</v>
      </c>
      <c r="D43" s="99" t="s">
        <v>769</v>
      </c>
      <c r="E43" s="100">
        <v>148</v>
      </c>
      <c r="F43" s="101">
        <f t="shared" si="3"/>
        <v>180.56</v>
      </c>
      <c r="G43" s="98" t="s">
        <v>763</v>
      </c>
      <c r="H43" s="102" t="s">
        <v>764</v>
      </c>
      <c r="I43" s="102" t="s">
        <v>764</v>
      </c>
      <c r="J43" s="103">
        <v>45439</v>
      </c>
      <c r="K43" s="98" t="s">
        <v>702</v>
      </c>
      <c r="L43" s="98" t="s">
        <v>703</v>
      </c>
      <c r="M43" s="98" t="s">
        <v>644</v>
      </c>
      <c r="N43" s="98">
        <v>10</v>
      </c>
      <c r="O43" s="103">
        <v>45439</v>
      </c>
      <c r="P43" s="122" t="s">
        <v>842</v>
      </c>
    </row>
    <row r="44" spans="1:16" ht="30" x14ac:dyDescent="0.25">
      <c r="A44" s="104">
        <v>2024</v>
      </c>
      <c r="B44" s="104">
        <v>44</v>
      </c>
      <c r="C44" s="92" t="s">
        <v>748</v>
      </c>
      <c r="D44" s="93" t="s">
        <v>749</v>
      </c>
      <c r="E44" s="105">
        <v>8750</v>
      </c>
      <c r="F44" s="106">
        <f t="shared" ref="F44:F54" si="4">(E44*22%)+E44</f>
        <v>10675</v>
      </c>
      <c r="G44" s="107" t="s">
        <v>134</v>
      </c>
      <c r="H44" s="96" t="s">
        <v>161</v>
      </c>
      <c r="I44" s="96" t="s">
        <v>161</v>
      </c>
      <c r="J44" s="108">
        <v>45425</v>
      </c>
      <c r="K44" s="109" t="s">
        <v>228</v>
      </c>
      <c r="L44" s="104" t="s">
        <v>751</v>
      </c>
      <c r="M44" s="92" t="s">
        <v>750</v>
      </c>
      <c r="N44" s="109">
        <v>24</v>
      </c>
      <c r="O44" s="108">
        <v>45420</v>
      </c>
      <c r="P44" s="124" t="s">
        <v>847</v>
      </c>
    </row>
    <row r="45" spans="1:16" ht="45" x14ac:dyDescent="0.25">
      <c r="A45" s="110">
        <v>2024</v>
      </c>
      <c r="B45" s="110">
        <v>45</v>
      </c>
      <c r="C45" s="98" t="s">
        <v>778</v>
      </c>
      <c r="D45" s="99" t="s">
        <v>770</v>
      </c>
      <c r="E45" s="111">
        <v>425</v>
      </c>
      <c r="F45" s="112">
        <f t="shared" si="4"/>
        <v>518.5</v>
      </c>
      <c r="G45" s="113" t="s">
        <v>771</v>
      </c>
      <c r="H45" s="102" t="s">
        <v>520</v>
      </c>
      <c r="I45" s="102" t="s">
        <v>519</v>
      </c>
      <c r="J45" s="114">
        <v>45483</v>
      </c>
      <c r="K45" s="115" t="s">
        <v>228</v>
      </c>
      <c r="L45" s="110"/>
      <c r="M45" s="98" t="s">
        <v>772</v>
      </c>
      <c r="N45" s="115">
        <v>27</v>
      </c>
      <c r="O45" s="114">
        <v>45463</v>
      </c>
      <c r="P45" s="123" t="s">
        <v>842</v>
      </c>
    </row>
    <row r="46" spans="1:16" ht="60" x14ac:dyDescent="0.25">
      <c r="A46" s="110">
        <v>2024</v>
      </c>
      <c r="B46" s="110">
        <v>46</v>
      </c>
      <c r="C46" s="99" t="s">
        <v>779</v>
      </c>
      <c r="D46" s="99" t="s">
        <v>773</v>
      </c>
      <c r="E46" s="111">
        <v>200</v>
      </c>
      <c r="F46" s="112">
        <f t="shared" si="4"/>
        <v>244</v>
      </c>
      <c r="G46" s="99" t="s">
        <v>685</v>
      </c>
      <c r="H46" s="102" t="s">
        <v>591</v>
      </c>
      <c r="I46" s="102" t="s">
        <v>591</v>
      </c>
      <c r="J46" s="114">
        <v>45483</v>
      </c>
      <c r="K46" s="115" t="s">
        <v>643</v>
      </c>
      <c r="L46" s="110"/>
      <c r="M46" s="98" t="s">
        <v>772</v>
      </c>
      <c r="N46" s="115">
        <v>50</v>
      </c>
      <c r="O46" s="114">
        <v>45463</v>
      </c>
      <c r="P46" s="37" t="s">
        <v>843</v>
      </c>
    </row>
    <row r="47" spans="1:16" ht="45" x14ac:dyDescent="0.25">
      <c r="A47" s="110">
        <v>2024</v>
      </c>
      <c r="B47" s="110">
        <v>47</v>
      </c>
      <c r="C47" s="98" t="s">
        <v>775</v>
      </c>
      <c r="D47" s="99" t="s">
        <v>774</v>
      </c>
      <c r="E47" s="111">
        <v>145</v>
      </c>
      <c r="F47" s="112">
        <f t="shared" si="4"/>
        <v>176.9</v>
      </c>
      <c r="G47" s="113" t="s">
        <v>321</v>
      </c>
      <c r="H47" s="102" t="s">
        <v>322</v>
      </c>
      <c r="I47" s="102" t="s">
        <v>322</v>
      </c>
      <c r="J47" s="103">
        <v>45483</v>
      </c>
      <c r="K47" s="98" t="s">
        <v>643</v>
      </c>
      <c r="L47" s="98"/>
      <c r="M47" s="98" t="s">
        <v>644</v>
      </c>
      <c r="N47" s="98">
        <v>51</v>
      </c>
      <c r="O47" s="103">
        <v>45483</v>
      </c>
      <c r="P47" s="37" t="s">
        <v>842</v>
      </c>
    </row>
    <row r="48" spans="1:16" ht="45" x14ac:dyDescent="0.25">
      <c r="A48" s="110">
        <v>2024</v>
      </c>
      <c r="B48" s="110">
        <v>48</v>
      </c>
      <c r="C48" s="98" t="s">
        <v>777</v>
      </c>
      <c r="D48" s="99" t="s">
        <v>923</v>
      </c>
      <c r="E48" s="111">
        <v>385</v>
      </c>
      <c r="F48" s="112">
        <f t="shared" si="4"/>
        <v>469.7</v>
      </c>
      <c r="G48" s="99" t="s">
        <v>776</v>
      </c>
      <c r="H48" s="102" t="s">
        <v>343</v>
      </c>
      <c r="I48" s="102" t="s">
        <v>343</v>
      </c>
      <c r="J48" s="114">
        <v>45485</v>
      </c>
      <c r="K48" s="115" t="s">
        <v>702</v>
      </c>
      <c r="L48" s="110" t="s">
        <v>703</v>
      </c>
      <c r="M48" s="98" t="s">
        <v>644</v>
      </c>
      <c r="N48" s="98">
        <v>12</v>
      </c>
      <c r="O48" s="103">
        <v>45485</v>
      </c>
      <c r="P48" s="123" t="s">
        <v>842</v>
      </c>
    </row>
    <row r="49" spans="1:16" ht="60" x14ac:dyDescent="0.25">
      <c r="A49" s="110">
        <v>2024</v>
      </c>
      <c r="B49" s="110">
        <v>49</v>
      </c>
      <c r="C49" s="98" t="s">
        <v>784</v>
      </c>
      <c r="D49" s="99" t="s">
        <v>780</v>
      </c>
      <c r="E49" s="111">
        <v>2200</v>
      </c>
      <c r="F49" s="112">
        <v>2310</v>
      </c>
      <c r="G49" s="113" t="s">
        <v>782</v>
      </c>
      <c r="H49" s="116" t="s">
        <v>781</v>
      </c>
      <c r="I49" s="110" t="s">
        <v>783</v>
      </c>
      <c r="J49" s="114">
        <v>45490</v>
      </c>
      <c r="K49" s="115" t="s">
        <v>5</v>
      </c>
      <c r="L49" s="110"/>
      <c r="M49" s="115" t="s">
        <v>644</v>
      </c>
      <c r="N49" s="115">
        <v>22</v>
      </c>
      <c r="O49" s="114">
        <v>45489</v>
      </c>
      <c r="P49" s="37" t="s">
        <v>842</v>
      </c>
    </row>
    <row r="50" spans="1:16" ht="75" x14ac:dyDescent="0.25">
      <c r="A50" s="110"/>
      <c r="B50" s="110">
        <v>50</v>
      </c>
      <c r="C50" s="98" t="s">
        <v>785</v>
      </c>
      <c r="D50" s="99" t="s">
        <v>924</v>
      </c>
      <c r="E50" s="111">
        <v>11626</v>
      </c>
      <c r="F50" s="112">
        <f>(E50*4%)+E50</f>
        <v>12091.04</v>
      </c>
      <c r="G50" s="113" t="s">
        <v>786</v>
      </c>
      <c r="H50" s="116" t="s">
        <v>787</v>
      </c>
      <c r="I50" s="116" t="s">
        <v>787</v>
      </c>
      <c r="J50" s="114">
        <v>45503</v>
      </c>
      <c r="K50" s="115" t="s">
        <v>643</v>
      </c>
      <c r="L50" s="110"/>
      <c r="M50" s="115" t="s">
        <v>788</v>
      </c>
      <c r="N50" s="115">
        <v>53</v>
      </c>
      <c r="O50" s="114">
        <v>45503</v>
      </c>
      <c r="P50" s="37" t="s">
        <v>843</v>
      </c>
    </row>
    <row r="51" spans="1:16" ht="45" x14ac:dyDescent="0.25">
      <c r="A51" s="110"/>
      <c r="B51" s="110">
        <v>51</v>
      </c>
      <c r="C51" s="98" t="s">
        <v>792</v>
      </c>
      <c r="D51" s="99" t="s">
        <v>789</v>
      </c>
      <c r="E51" s="111">
        <v>9430</v>
      </c>
      <c r="F51" s="112">
        <v>11014</v>
      </c>
      <c r="G51" s="113" t="s">
        <v>791</v>
      </c>
      <c r="H51" s="116">
        <v>94023440137</v>
      </c>
      <c r="I51" s="116">
        <v>94023440137</v>
      </c>
      <c r="J51" s="114">
        <v>45505</v>
      </c>
      <c r="K51" s="115" t="s">
        <v>228</v>
      </c>
      <c r="L51" s="110"/>
      <c r="M51" s="115" t="s">
        <v>790</v>
      </c>
      <c r="N51" s="115">
        <v>33</v>
      </c>
      <c r="O51" s="114">
        <v>45503</v>
      </c>
      <c r="P51" s="37" t="s">
        <v>843</v>
      </c>
    </row>
    <row r="52" spans="1:16" ht="30" x14ac:dyDescent="0.25">
      <c r="A52" s="110"/>
      <c r="B52" s="110">
        <v>52</v>
      </c>
      <c r="C52" s="98" t="s">
        <v>796</v>
      </c>
      <c r="D52" s="99" t="s">
        <v>793</v>
      </c>
      <c r="E52" s="111">
        <v>6688</v>
      </c>
      <c r="F52" s="112">
        <v>7022.4</v>
      </c>
      <c r="G52" s="113" t="s">
        <v>794</v>
      </c>
      <c r="H52" s="116" t="s">
        <v>795</v>
      </c>
      <c r="I52" s="116" t="s">
        <v>795</v>
      </c>
      <c r="J52" s="114">
        <v>45505</v>
      </c>
      <c r="K52" s="115" t="s">
        <v>228</v>
      </c>
      <c r="L52" s="110"/>
      <c r="M52" s="115" t="s">
        <v>772</v>
      </c>
      <c r="N52" s="115">
        <v>35</v>
      </c>
      <c r="O52" s="114">
        <v>45505</v>
      </c>
      <c r="P52" s="37" t="s">
        <v>843</v>
      </c>
    </row>
    <row r="53" spans="1:16" ht="45" x14ac:dyDescent="0.25">
      <c r="A53" s="110"/>
      <c r="B53" s="110">
        <v>53</v>
      </c>
      <c r="C53" s="98" t="s">
        <v>799</v>
      </c>
      <c r="D53" s="99" t="s">
        <v>798</v>
      </c>
      <c r="E53" s="111">
        <v>202.5</v>
      </c>
      <c r="F53" s="112">
        <f t="shared" si="4"/>
        <v>247.05</v>
      </c>
      <c r="G53" s="113" t="s">
        <v>797</v>
      </c>
      <c r="H53" s="116" t="s">
        <v>339</v>
      </c>
      <c r="I53" s="116" t="s">
        <v>339</v>
      </c>
      <c r="J53" s="114">
        <v>45505</v>
      </c>
      <c r="K53" s="115" t="s">
        <v>702</v>
      </c>
      <c r="L53" s="110" t="s">
        <v>703</v>
      </c>
      <c r="M53" s="115" t="s">
        <v>644</v>
      </c>
      <c r="N53" s="115">
        <v>16</v>
      </c>
      <c r="O53" s="114">
        <v>45505</v>
      </c>
      <c r="P53" s="125" t="s">
        <v>843</v>
      </c>
    </row>
    <row r="54" spans="1:16" ht="45" x14ac:dyDescent="0.25">
      <c r="A54" s="110"/>
      <c r="B54" s="110">
        <v>54</v>
      </c>
      <c r="C54" s="98" t="s">
        <v>800</v>
      </c>
      <c r="D54" s="99" t="s">
        <v>801</v>
      </c>
      <c r="E54" s="111">
        <v>640.02</v>
      </c>
      <c r="F54" s="112">
        <f t="shared" si="4"/>
        <v>780.82439999999997</v>
      </c>
      <c r="G54" s="113" t="s">
        <v>370</v>
      </c>
      <c r="H54" s="116" t="s">
        <v>349</v>
      </c>
      <c r="I54" s="116" t="s">
        <v>349</v>
      </c>
      <c r="J54" s="114">
        <v>45509</v>
      </c>
      <c r="K54" s="115" t="s">
        <v>643</v>
      </c>
      <c r="L54" s="110"/>
      <c r="M54" s="115" t="s">
        <v>644</v>
      </c>
      <c r="N54" s="115">
        <v>54</v>
      </c>
      <c r="O54" s="114">
        <v>45509</v>
      </c>
      <c r="P54" s="37" t="s">
        <v>843</v>
      </c>
    </row>
    <row r="55" spans="1:16" x14ac:dyDescent="0.25">
      <c r="A55" s="110"/>
      <c r="B55" s="110">
        <v>55</v>
      </c>
      <c r="C55" s="98" t="s">
        <v>808</v>
      </c>
      <c r="D55" s="99" t="s">
        <v>802</v>
      </c>
      <c r="E55" s="111">
        <v>5120</v>
      </c>
      <c r="F55" s="112">
        <v>5376</v>
      </c>
      <c r="G55" s="113" t="s">
        <v>803</v>
      </c>
      <c r="H55" s="116" t="s">
        <v>804</v>
      </c>
      <c r="I55" s="116" t="s">
        <v>804</v>
      </c>
      <c r="J55" s="114">
        <v>45531</v>
      </c>
      <c r="K55" s="115" t="s">
        <v>228</v>
      </c>
      <c r="L55" s="110"/>
      <c r="M55" s="115" t="s">
        <v>790</v>
      </c>
      <c r="N55" s="115">
        <v>40</v>
      </c>
      <c r="O55" s="114">
        <v>45530</v>
      </c>
      <c r="P55" s="37" t="s">
        <v>843</v>
      </c>
    </row>
    <row r="56" spans="1:16" ht="120" x14ac:dyDescent="0.25">
      <c r="A56" s="110"/>
      <c r="B56" s="110">
        <v>56</v>
      </c>
      <c r="C56" s="98" t="s">
        <v>813</v>
      </c>
      <c r="D56" s="99" t="s">
        <v>805</v>
      </c>
      <c r="E56" s="111">
        <v>255</v>
      </c>
      <c r="F56" s="112">
        <v>317.32</v>
      </c>
      <c r="G56" s="113" t="s">
        <v>771</v>
      </c>
      <c r="H56" s="116" t="s">
        <v>520</v>
      </c>
      <c r="I56" s="116" t="s">
        <v>519</v>
      </c>
      <c r="J56" s="114">
        <v>45531</v>
      </c>
      <c r="K56" s="115" t="s">
        <v>228</v>
      </c>
      <c r="L56" s="110"/>
      <c r="M56" s="115" t="s">
        <v>772</v>
      </c>
      <c r="N56" s="115">
        <v>41</v>
      </c>
      <c r="O56" s="114">
        <v>45531</v>
      </c>
      <c r="P56" s="37" t="s">
        <v>842</v>
      </c>
    </row>
    <row r="57" spans="1:16" ht="45" x14ac:dyDescent="0.25">
      <c r="A57" s="110"/>
      <c r="B57" s="110">
        <v>57</v>
      </c>
      <c r="C57" s="98" t="s">
        <v>815</v>
      </c>
      <c r="D57" s="99" t="s">
        <v>814</v>
      </c>
      <c r="E57" s="111">
        <v>3600</v>
      </c>
      <c r="F57" s="112">
        <v>4479.84</v>
      </c>
      <c r="G57" s="113" t="s">
        <v>771</v>
      </c>
      <c r="H57" s="116" t="s">
        <v>520</v>
      </c>
      <c r="I57" s="116" t="s">
        <v>519</v>
      </c>
      <c r="J57" s="114">
        <v>45531</v>
      </c>
      <c r="K57" s="115" t="s">
        <v>228</v>
      </c>
      <c r="L57" s="110"/>
      <c r="M57" s="115" t="s">
        <v>772</v>
      </c>
      <c r="N57" s="115">
        <v>42</v>
      </c>
      <c r="O57" s="114">
        <v>45531</v>
      </c>
      <c r="P57" s="37" t="s">
        <v>842</v>
      </c>
    </row>
    <row r="58" spans="1:16" ht="45" x14ac:dyDescent="0.25">
      <c r="A58" s="110"/>
      <c r="B58" s="110">
        <v>58</v>
      </c>
      <c r="C58" s="98" t="s">
        <v>806</v>
      </c>
      <c r="D58" s="99" t="s">
        <v>807</v>
      </c>
      <c r="E58" s="111">
        <v>602.5</v>
      </c>
      <c r="F58" s="112">
        <v>735.05</v>
      </c>
      <c r="G58" s="113" t="s">
        <v>34</v>
      </c>
      <c r="H58" s="116" t="s">
        <v>157</v>
      </c>
      <c r="I58" s="116" t="s">
        <v>157</v>
      </c>
      <c r="J58" s="114">
        <v>45313</v>
      </c>
      <c r="K58" s="115" t="s">
        <v>643</v>
      </c>
      <c r="L58" s="110"/>
      <c r="M58" s="115" t="s">
        <v>644</v>
      </c>
      <c r="N58" s="115">
        <v>46</v>
      </c>
      <c r="O58" s="114">
        <v>45457</v>
      </c>
      <c r="P58" s="37" t="s">
        <v>842</v>
      </c>
    </row>
    <row r="59" spans="1:16" ht="59.25" x14ac:dyDescent="0.25">
      <c r="A59" s="110"/>
      <c r="B59" s="110">
        <v>59</v>
      </c>
      <c r="C59" s="98" t="s">
        <v>809</v>
      </c>
      <c r="D59" s="99" t="s">
        <v>1411</v>
      </c>
      <c r="E59" s="111">
        <v>1500</v>
      </c>
      <c r="F59" s="112">
        <v>1500</v>
      </c>
      <c r="G59" s="113" t="s">
        <v>810</v>
      </c>
      <c r="H59" s="116" t="s">
        <v>811</v>
      </c>
      <c r="I59" s="116" t="s">
        <v>812</v>
      </c>
      <c r="J59" s="114">
        <v>45532</v>
      </c>
      <c r="K59" s="115" t="s">
        <v>702</v>
      </c>
      <c r="L59" s="110" t="s">
        <v>703</v>
      </c>
      <c r="M59" s="115" t="s">
        <v>644</v>
      </c>
      <c r="N59" s="115">
        <v>19</v>
      </c>
      <c r="O59" s="114">
        <v>45533</v>
      </c>
      <c r="P59" s="125" t="s">
        <v>842</v>
      </c>
    </row>
    <row r="60" spans="1:16" ht="45" x14ac:dyDescent="0.25">
      <c r="A60" s="110"/>
      <c r="B60" s="110">
        <v>60</v>
      </c>
      <c r="C60" s="99" t="s">
        <v>846</v>
      </c>
      <c r="D60" s="99" t="s">
        <v>818</v>
      </c>
      <c r="E60" s="111">
        <v>102.4</v>
      </c>
      <c r="F60" s="112">
        <f>E60+(E60*22%)</f>
        <v>124.92800000000001</v>
      </c>
      <c r="G60" s="113" t="s">
        <v>816</v>
      </c>
      <c r="H60" s="116" t="s">
        <v>817</v>
      </c>
      <c r="I60" s="116" t="s">
        <v>817</v>
      </c>
      <c r="J60" s="114">
        <v>45540</v>
      </c>
      <c r="K60" s="117" t="s">
        <v>702</v>
      </c>
      <c r="L60" s="110" t="s">
        <v>703</v>
      </c>
      <c r="M60" s="98" t="s">
        <v>644</v>
      </c>
      <c r="N60" s="98"/>
      <c r="O60" s="114"/>
      <c r="P60" s="126" t="s">
        <v>843</v>
      </c>
    </row>
    <row r="61" spans="1:16" ht="60" x14ac:dyDescent="0.25">
      <c r="A61" s="110"/>
      <c r="B61" s="110">
        <v>61</v>
      </c>
      <c r="C61" s="98" t="s">
        <v>819</v>
      </c>
      <c r="D61" s="99" t="s">
        <v>1412</v>
      </c>
      <c r="E61" s="111">
        <v>100</v>
      </c>
      <c r="F61" s="112">
        <f t="shared" ref="F61:F74" si="5">E61+(E61*22%)</f>
        <v>122</v>
      </c>
      <c r="G61" s="113" t="s">
        <v>821</v>
      </c>
      <c r="H61" s="116" t="s">
        <v>822</v>
      </c>
      <c r="I61" s="116" t="s">
        <v>822</v>
      </c>
      <c r="J61" s="114">
        <v>45544</v>
      </c>
      <c r="K61" s="115" t="s">
        <v>702</v>
      </c>
      <c r="L61" s="110" t="s">
        <v>703</v>
      </c>
      <c r="M61" s="115" t="s">
        <v>820</v>
      </c>
      <c r="N61" s="115">
        <v>21</v>
      </c>
      <c r="O61" s="114">
        <v>45544</v>
      </c>
      <c r="P61" s="125" t="s">
        <v>843</v>
      </c>
    </row>
    <row r="62" spans="1:16" ht="60" x14ac:dyDescent="0.25">
      <c r="A62" s="110"/>
      <c r="B62" s="110">
        <v>62</v>
      </c>
      <c r="C62" s="98" t="s">
        <v>827</v>
      </c>
      <c r="D62" s="99" t="s">
        <v>823</v>
      </c>
      <c r="E62" s="111">
        <v>71</v>
      </c>
      <c r="F62" s="112">
        <v>71</v>
      </c>
      <c r="G62" s="113" t="s">
        <v>824</v>
      </c>
      <c r="H62" s="116" t="s">
        <v>825</v>
      </c>
      <c r="I62" s="116" t="s">
        <v>825</v>
      </c>
      <c r="J62" s="114">
        <v>45546</v>
      </c>
      <c r="K62" s="115" t="s">
        <v>643</v>
      </c>
      <c r="L62" s="110"/>
      <c r="M62" s="115" t="s">
        <v>826</v>
      </c>
      <c r="N62" s="115">
        <v>57</v>
      </c>
      <c r="O62" s="114">
        <v>45546</v>
      </c>
      <c r="P62" s="37" t="s">
        <v>843</v>
      </c>
    </row>
    <row r="63" spans="1:16" ht="45" x14ac:dyDescent="0.25">
      <c r="A63" s="110"/>
      <c r="B63" s="110">
        <v>63</v>
      </c>
      <c r="C63" s="98" t="s">
        <v>830</v>
      </c>
      <c r="D63" s="99" t="s">
        <v>828</v>
      </c>
      <c r="E63" s="111">
        <v>1800</v>
      </c>
      <c r="F63" s="112">
        <f>E63+(E63*10%)</f>
        <v>1980</v>
      </c>
      <c r="G63" s="113" t="s">
        <v>534</v>
      </c>
      <c r="H63" s="116">
        <v>96084580222</v>
      </c>
      <c r="I63" s="116" t="s">
        <v>829</v>
      </c>
      <c r="J63" s="114">
        <v>45558</v>
      </c>
      <c r="K63" s="115" t="s">
        <v>228</v>
      </c>
      <c r="L63" s="110"/>
      <c r="M63" s="115" t="s">
        <v>772</v>
      </c>
      <c r="N63" s="115">
        <v>45</v>
      </c>
      <c r="O63" s="114">
        <v>45552</v>
      </c>
      <c r="P63" s="37" t="s">
        <v>842</v>
      </c>
    </row>
    <row r="64" spans="1:16" ht="45" x14ac:dyDescent="0.25">
      <c r="A64" s="110"/>
      <c r="B64" s="110">
        <v>64</v>
      </c>
      <c r="C64" s="98" t="s">
        <v>831</v>
      </c>
      <c r="D64" s="99" t="s">
        <v>828</v>
      </c>
      <c r="E64" s="111">
        <v>205</v>
      </c>
      <c r="F64" s="112">
        <f t="shared" si="5"/>
        <v>250.1</v>
      </c>
      <c r="G64" s="113" t="s">
        <v>533</v>
      </c>
      <c r="H64" s="116" t="s">
        <v>227</v>
      </c>
      <c r="I64" s="116" t="s">
        <v>229</v>
      </c>
      <c r="J64" s="114">
        <v>45558</v>
      </c>
      <c r="K64" s="115" t="s">
        <v>228</v>
      </c>
      <c r="L64" s="110"/>
      <c r="M64" s="115" t="s">
        <v>772</v>
      </c>
      <c r="N64" s="115">
        <v>45</v>
      </c>
      <c r="O64" s="114">
        <v>45552</v>
      </c>
      <c r="P64" s="37" t="s">
        <v>842</v>
      </c>
    </row>
    <row r="65" spans="1:17" ht="45" x14ac:dyDescent="0.25">
      <c r="A65" s="110"/>
      <c r="B65" s="110">
        <v>65</v>
      </c>
      <c r="C65" s="98" t="s">
        <v>832</v>
      </c>
      <c r="D65" s="99" t="s">
        <v>828</v>
      </c>
      <c r="E65" s="111">
        <v>57.37</v>
      </c>
      <c r="F65" s="112">
        <f t="shared" si="5"/>
        <v>69.991399999999999</v>
      </c>
      <c r="G65" s="113" t="s">
        <v>447</v>
      </c>
      <c r="H65" s="116" t="s">
        <v>311</v>
      </c>
      <c r="I65" s="116" t="s">
        <v>311</v>
      </c>
      <c r="J65" s="114">
        <v>45558</v>
      </c>
      <c r="K65" s="115" t="s">
        <v>228</v>
      </c>
      <c r="L65" s="110"/>
      <c r="M65" s="115" t="s">
        <v>772</v>
      </c>
      <c r="N65" s="115">
        <v>44</v>
      </c>
      <c r="O65" s="114">
        <v>45552</v>
      </c>
      <c r="P65" s="37" t="s">
        <v>842</v>
      </c>
    </row>
    <row r="66" spans="1:17" ht="75" x14ac:dyDescent="0.25">
      <c r="A66" s="110"/>
      <c r="B66" s="110">
        <v>66</v>
      </c>
      <c r="C66" s="98" t="s">
        <v>833</v>
      </c>
      <c r="D66" s="99" t="s">
        <v>834</v>
      </c>
      <c r="E66" s="111">
        <v>60</v>
      </c>
      <c r="F66" s="112">
        <v>60</v>
      </c>
      <c r="G66" s="113" t="s">
        <v>707</v>
      </c>
      <c r="H66" s="116" t="s">
        <v>300</v>
      </c>
      <c r="I66" s="116" t="s">
        <v>300</v>
      </c>
      <c r="J66" s="114">
        <v>45559</v>
      </c>
      <c r="K66" s="115" t="s">
        <v>702</v>
      </c>
      <c r="L66" s="110" t="s">
        <v>703</v>
      </c>
      <c r="M66" s="115" t="s">
        <v>772</v>
      </c>
      <c r="N66" s="115">
        <v>22</v>
      </c>
      <c r="O66" s="114">
        <v>45559</v>
      </c>
      <c r="P66" s="37" t="s">
        <v>843</v>
      </c>
    </row>
    <row r="67" spans="1:17" ht="45" x14ac:dyDescent="0.25">
      <c r="A67" s="110"/>
      <c r="B67" s="110">
        <v>67</v>
      </c>
      <c r="C67" s="98" t="s">
        <v>835</v>
      </c>
      <c r="D67" s="99" t="s">
        <v>836</v>
      </c>
      <c r="E67" s="111">
        <v>180.33</v>
      </c>
      <c r="F67" s="112">
        <f t="shared" si="5"/>
        <v>220.00260000000003</v>
      </c>
      <c r="G67" s="113" t="s">
        <v>837</v>
      </c>
      <c r="H67" s="116" t="s">
        <v>839</v>
      </c>
      <c r="I67" s="116" t="s">
        <v>840</v>
      </c>
      <c r="J67" s="114">
        <v>45561</v>
      </c>
      <c r="K67" s="115" t="s">
        <v>643</v>
      </c>
      <c r="L67" s="110"/>
      <c r="M67" s="115" t="s">
        <v>772</v>
      </c>
      <c r="N67" s="115">
        <v>58</v>
      </c>
      <c r="O67" s="114">
        <v>45560</v>
      </c>
      <c r="P67" s="37" t="s">
        <v>842</v>
      </c>
    </row>
    <row r="68" spans="1:17" ht="45" x14ac:dyDescent="0.25">
      <c r="A68" s="110"/>
      <c r="B68" s="110">
        <v>68</v>
      </c>
      <c r="C68" s="98" t="s">
        <v>841</v>
      </c>
      <c r="D68" s="99" t="s">
        <v>838</v>
      </c>
      <c r="E68" s="111">
        <v>602</v>
      </c>
      <c r="F68" s="112">
        <v>602</v>
      </c>
      <c r="G68" s="113" t="s">
        <v>512</v>
      </c>
      <c r="H68" s="116" t="s">
        <v>89</v>
      </c>
      <c r="I68" s="116" t="s">
        <v>515</v>
      </c>
      <c r="J68" s="114">
        <v>45173</v>
      </c>
      <c r="K68" s="115" t="s">
        <v>3</v>
      </c>
      <c r="L68" s="110"/>
      <c r="M68" s="115" t="s">
        <v>772</v>
      </c>
      <c r="N68" s="115">
        <v>60</v>
      </c>
      <c r="O68" s="114">
        <v>45565</v>
      </c>
      <c r="P68" s="37" t="s">
        <v>843</v>
      </c>
    </row>
    <row r="69" spans="1:17" ht="45" x14ac:dyDescent="0.25">
      <c r="A69" s="110"/>
      <c r="B69" s="110">
        <v>69</v>
      </c>
      <c r="C69" s="98" t="s">
        <v>848</v>
      </c>
      <c r="D69" s="99" t="s">
        <v>1413</v>
      </c>
      <c r="E69" s="111">
        <v>1139.3499999999999</v>
      </c>
      <c r="F69" s="112">
        <f>E69+(E69*22%)</f>
        <v>1390.0069999999998</v>
      </c>
      <c r="G69" s="113" t="s">
        <v>844</v>
      </c>
      <c r="H69" s="116" t="s">
        <v>845</v>
      </c>
      <c r="I69" s="116" t="s">
        <v>845</v>
      </c>
      <c r="J69" s="114">
        <v>45573</v>
      </c>
      <c r="K69" s="115" t="s">
        <v>702</v>
      </c>
      <c r="L69" s="110" t="s">
        <v>703</v>
      </c>
      <c r="M69" s="115" t="s">
        <v>772</v>
      </c>
      <c r="N69" s="115">
        <v>23</v>
      </c>
      <c r="O69" s="114">
        <v>45567</v>
      </c>
      <c r="P69" s="37" t="s">
        <v>843</v>
      </c>
    </row>
    <row r="70" spans="1:17" ht="45" x14ac:dyDescent="0.25">
      <c r="A70" s="110"/>
      <c r="B70" s="110">
        <v>70</v>
      </c>
      <c r="C70" s="98" t="s">
        <v>850</v>
      </c>
      <c r="D70" s="99" t="s">
        <v>1414</v>
      </c>
      <c r="E70" s="111">
        <v>38</v>
      </c>
      <c r="F70" s="112">
        <f t="shared" si="5"/>
        <v>46.36</v>
      </c>
      <c r="G70" s="113" t="s">
        <v>1415</v>
      </c>
      <c r="H70" s="116" t="s">
        <v>849</v>
      </c>
      <c r="I70" s="116" t="s">
        <v>849</v>
      </c>
      <c r="J70" s="114">
        <v>45574</v>
      </c>
      <c r="K70" s="115" t="s">
        <v>702</v>
      </c>
      <c r="L70" s="110" t="s">
        <v>703</v>
      </c>
      <c r="M70" s="115" t="s">
        <v>772</v>
      </c>
      <c r="N70" s="115">
        <v>23</v>
      </c>
      <c r="O70" s="114">
        <v>45567</v>
      </c>
      <c r="P70" s="37" t="s">
        <v>843</v>
      </c>
    </row>
    <row r="71" spans="1:17" ht="75" x14ac:dyDescent="0.25">
      <c r="A71" s="110"/>
      <c r="B71" s="110">
        <v>71</v>
      </c>
      <c r="C71" s="98" t="s">
        <v>855</v>
      </c>
      <c r="D71" s="99" t="s">
        <v>1416</v>
      </c>
      <c r="E71" s="111">
        <v>4098.3599999999997</v>
      </c>
      <c r="F71" s="112">
        <f t="shared" si="5"/>
        <v>4999.9991999999993</v>
      </c>
      <c r="G71" s="113" t="s">
        <v>851</v>
      </c>
      <c r="H71" s="116">
        <v>96106530221</v>
      </c>
      <c r="I71" s="116" t="s">
        <v>852</v>
      </c>
      <c r="J71" s="114">
        <v>45588</v>
      </c>
      <c r="K71" s="115" t="s">
        <v>853</v>
      </c>
      <c r="L71" s="110"/>
      <c r="M71" s="115" t="s">
        <v>854</v>
      </c>
      <c r="N71" s="115">
        <v>63</v>
      </c>
      <c r="O71" s="114">
        <v>45588</v>
      </c>
      <c r="P71" s="37" t="s">
        <v>843</v>
      </c>
    </row>
    <row r="72" spans="1:17" ht="75" x14ac:dyDescent="0.25">
      <c r="A72" s="110"/>
      <c r="B72" s="110">
        <v>72</v>
      </c>
      <c r="C72" s="98" t="s">
        <v>858</v>
      </c>
      <c r="D72" s="99" t="s">
        <v>856</v>
      </c>
      <c r="E72" s="111">
        <v>109.09</v>
      </c>
      <c r="F72" s="112">
        <f>E72+(E72*10%)</f>
        <v>119.99900000000001</v>
      </c>
      <c r="G72" s="113" t="s">
        <v>857</v>
      </c>
      <c r="H72" s="116" t="s">
        <v>453</v>
      </c>
      <c r="I72" s="116" t="s">
        <v>453</v>
      </c>
      <c r="J72" s="114">
        <v>45589</v>
      </c>
      <c r="K72" s="115" t="s">
        <v>702</v>
      </c>
      <c r="L72" s="110" t="s">
        <v>703</v>
      </c>
      <c r="M72" s="115" t="s">
        <v>772</v>
      </c>
      <c r="N72" s="115">
        <v>24</v>
      </c>
      <c r="O72" s="114">
        <v>45588</v>
      </c>
      <c r="P72" s="37" t="s">
        <v>843</v>
      </c>
    </row>
    <row r="73" spans="1:17" ht="75" x14ac:dyDescent="0.25">
      <c r="A73" s="110"/>
      <c r="B73" s="110">
        <v>73</v>
      </c>
      <c r="C73" s="98" t="s">
        <v>859</v>
      </c>
      <c r="D73" s="99" t="s">
        <v>856</v>
      </c>
      <c r="E73" s="111">
        <v>118.18</v>
      </c>
      <c r="F73" s="112">
        <f>E73+(E73*10%)</f>
        <v>129.99800000000002</v>
      </c>
      <c r="G73" s="113" t="s">
        <v>707</v>
      </c>
      <c r="H73" s="116" t="s">
        <v>300</v>
      </c>
      <c r="I73" s="116" t="s">
        <v>300</v>
      </c>
      <c r="J73" s="114">
        <v>45589</v>
      </c>
      <c r="K73" s="115" t="s">
        <v>702</v>
      </c>
      <c r="L73" s="110" t="s">
        <v>703</v>
      </c>
      <c r="M73" s="115" t="s">
        <v>772</v>
      </c>
      <c r="N73" s="115">
        <v>24</v>
      </c>
      <c r="O73" s="114">
        <v>45588</v>
      </c>
      <c r="P73" s="37" t="s">
        <v>843</v>
      </c>
    </row>
    <row r="74" spans="1:17" ht="45" x14ac:dyDescent="0.25">
      <c r="A74" s="110"/>
      <c r="B74" s="110">
        <v>74</v>
      </c>
      <c r="C74" s="98" t="s">
        <v>862</v>
      </c>
      <c r="D74" s="99" t="s">
        <v>863</v>
      </c>
      <c r="E74" s="111">
        <v>2750</v>
      </c>
      <c r="F74" s="112">
        <f t="shared" si="5"/>
        <v>3355</v>
      </c>
      <c r="G74" s="113" t="s">
        <v>860</v>
      </c>
      <c r="H74" s="116" t="s">
        <v>861</v>
      </c>
      <c r="I74" s="116" t="s">
        <v>861</v>
      </c>
      <c r="J74" s="114">
        <v>45589</v>
      </c>
      <c r="K74" s="115" t="s">
        <v>853</v>
      </c>
      <c r="L74" s="110"/>
      <c r="M74" s="115" t="s">
        <v>854</v>
      </c>
      <c r="N74" s="115">
        <v>64</v>
      </c>
      <c r="O74" s="114">
        <v>45589</v>
      </c>
      <c r="P74" s="37" t="s">
        <v>843</v>
      </c>
    </row>
    <row r="75" spans="1:17" x14ac:dyDescent="0.25">
      <c r="A75" s="110"/>
      <c r="B75" s="110">
        <v>75</v>
      </c>
      <c r="C75" s="98" t="s">
        <v>864</v>
      </c>
      <c r="D75" s="99" t="s">
        <v>865</v>
      </c>
      <c r="E75" s="111">
        <f>1436*4</f>
        <v>5744</v>
      </c>
      <c r="F75" s="112">
        <f>1436*4</f>
        <v>5744</v>
      </c>
      <c r="G75" s="113" t="s">
        <v>868</v>
      </c>
      <c r="H75" s="116" t="s">
        <v>866</v>
      </c>
      <c r="I75" s="116" t="s">
        <v>866</v>
      </c>
      <c r="J75" s="114">
        <v>45590</v>
      </c>
      <c r="K75" s="115" t="s">
        <v>853</v>
      </c>
      <c r="L75" s="110"/>
      <c r="M75" s="115" t="s">
        <v>867</v>
      </c>
      <c r="N75" s="115">
        <v>66</v>
      </c>
      <c r="O75" s="114" t="s">
        <v>874</v>
      </c>
      <c r="P75" s="37" t="s">
        <v>879</v>
      </c>
      <c r="Q75" s="127" t="s">
        <v>991</v>
      </c>
    </row>
    <row r="76" spans="1:17" ht="30" x14ac:dyDescent="0.25">
      <c r="A76" s="110"/>
      <c r="B76" s="110">
        <v>76</v>
      </c>
      <c r="C76" s="98" t="s">
        <v>877</v>
      </c>
      <c r="D76" s="99" t="s">
        <v>872</v>
      </c>
      <c r="E76" s="111">
        <f>(4973.22+4680.67+6753.62)*4</f>
        <v>65630.039999999994</v>
      </c>
      <c r="F76" s="112">
        <f>(4973.22+4680.67+6753.62)*4</f>
        <v>65630.039999999994</v>
      </c>
      <c r="G76" s="113" t="s">
        <v>869</v>
      </c>
      <c r="H76" s="116" t="s">
        <v>870</v>
      </c>
      <c r="I76" s="116" t="s">
        <v>871</v>
      </c>
      <c r="J76" s="114">
        <v>45590</v>
      </c>
      <c r="K76" s="115" t="s">
        <v>853</v>
      </c>
      <c r="L76" s="110"/>
      <c r="M76" s="115" t="s">
        <v>867</v>
      </c>
      <c r="N76" s="115">
        <v>66</v>
      </c>
      <c r="O76" s="114" t="s">
        <v>875</v>
      </c>
      <c r="P76" s="37">
        <v>45593</v>
      </c>
    </row>
    <row r="77" spans="1:17" x14ac:dyDescent="0.25">
      <c r="A77" s="110"/>
      <c r="B77" s="110">
        <v>77</v>
      </c>
      <c r="C77" s="98" t="s">
        <v>882</v>
      </c>
      <c r="D77" s="99" t="s">
        <v>873</v>
      </c>
      <c r="E77" s="111">
        <f>255.84*4</f>
        <v>1023.36</v>
      </c>
      <c r="F77" s="112">
        <f>255.84*4</f>
        <v>1023.36</v>
      </c>
      <c r="G77" s="113" t="s">
        <v>868</v>
      </c>
      <c r="H77" s="116" t="s">
        <v>866</v>
      </c>
      <c r="I77" s="116" t="s">
        <v>866</v>
      </c>
      <c r="J77" s="114">
        <v>45590</v>
      </c>
      <c r="K77" s="115" t="s">
        <v>853</v>
      </c>
      <c r="L77" s="110"/>
      <c r="M77" s="115" t="s">
        <v>867</v>
      </c>
      <c r="N77" s="115">
        <v>66</v>
      </c>
      <c r="O77" s="114" t="s">
        <v>876</v>
      </c>
      <c r="P77" s="37">
        <v>45593</v>
      </c>
    </row>
    <row r="78" spans="1:17" ht="30" x14ac:dyDescent="0.25">
      <c r="A78" s="110"/>
      <c r="B78" s="110">
        <v>78</v>
      </c>
      <c r="C78" s="98" t="s">
        <v>883</v>
      </c>
      <c r="D78" s="99" t="s">
        <v>878</v>
      </c>
      <c r="E78" s="111">
        <f>(107.3+1500)*4</f>
        <v>6429.2</v>
      </c>
      <c r="F78" s="112">
        <f>(107.3+1500)*4</f>
        <v>6429.2</v>
      </c>
      <c r="G78" s="113" t="s">
        <v>880</v>
      </c>
      <c r="H78" s="116" t="s">
        <v>881</v>
      </c>
      <c r="I78" s="116" t="s">
        <v>881</v>
      </c>
      <c r="J78" s="114">
        <v>45590</v>
      </c>
      <c r="K78" s="115" t="s">
        <v>853</v>
      </c>
      <c r="L78" s="110"/>
      <c r="M78" s="115" t="s">
        <v>867</v>
      </c>
      <c r="N78" s="115">
        <v>66</v>
      </c>
      <c r="O78" s="114" t="s">
        <v>879</v>
      </c>
      <c r="P78" s="37">
        <v>45593</v>
      </c>
    </row>
    <row r="79" spans="1:17" ht="75" x14ac:dyDescent="0.25">
      <c r="A79" s="110"/>
      <c r="B79" s="110">
        <v>79</v>
      </c>
      <c r="C79" s="98" t="s">
        <v>884</v>
      </c>
      <c r="D79" s="99" t="s">
        <v>1417</v>
      </c>
      <c r="E79" s="111">
        <v>6000</v>
      </c>
      <c r="F79" s="112">
        <v>6000</v>
      </c>
      <c r="G79" s="113" t="s">
        <v>885</v>
      </c>
      <c r="H79" s="116" t="s">
        <v>886</v>
      </c>
      <c r="I79" s="116" t="s">
        <v>887</v>
      </c>
      <c r="J79" s="114">
        <v>45596</v>
      </c>
      <c r="K79" s="115" t="s">
        <v>853</v>
      </c>
      <c r="L79" s="110"/>
      <c r="M79" s="115" t="s">
        <v>790</v>
      </c>
      <c r="N79" s="115">
        <v>67</v>
      </c>
      <c r="O79" s="114">
        <v>45595</v>
      </c>
    </row>
    <row r="80" spans="1:17" ht="45" x14ac:dyDescent="0.25">
      <c r="A80" s="110"/>
      <c r="B80" s="110">
        <v>80</v>
      </c>
      <c r="C80" s="98" t="s">
        <v>889</v>
      </c>
      <c r="D80" s="99" t="s">
        <v>888</v>
      </c>
      <c r="E80" s="111">
        <v>573.12</v>
      </c>
      <c r="F80" s="112">
        <f t="shared" ref="F80:F89" si="6">(E80*22%)+E80</f>
        <v>699.20640000000003</v>
      </c>
      <c r="G80" s="113" t="s">
        <v>370</v>
      </c>
      <c r="H80" s="116" t="s">
        <v>349</v>
      </c>
      <c r="I80" s="116" t="s">
        <v>349</v>
      </c>
      <c r="J80" s="114">
        <v>45596</v>
      </c>
      <c r="K80" s="115" t="s">
        <v>853</v>
      </c>
      <c r="L80" s="110"/>
      <c r="M80" s="115" t="s">
        <v>772</v>
      </c>
      <c r="N80" s="115">
        <v>68</v>
      </c>
      <c r="O80" s="114">
        <v>45595</v>
      </c>
    </row>
    <row r="81" spans="1:88" ht="60" x14ac:dyDescent="0.25">
      <c r="A81" s="110"/>
      <c r="B81" s="110">
        <v>81</v>
      </c>
      <c r="C81" s="98" t="s">
        <v>891</v>
      </c>
      <c r="D81" s="99" t="s">
        <v>890</v>
      </c>
      <c r="E81" s="111">
        <v>900</v>
      </c>
      <c r="F81" s="112">
        <f t="shared" si="6"/>
        <v>1098</v>
      </c>
      <c r="G81" s="113" t="s">
        <v>81</v>
      </c>
      <c r="H81" s="116" t="s">
        <v>82</v>
      </c>
      <c r="I81" s="116" t="s">
        <v>82</v>
      </c>
      <c r="J81" s="114">
        <v>45601</v>
      </c>
      <c r="K81" s="115" t="s">
        <v>853</v>
      </c>
      <c r="L81" s="110"/>
      <c r="M81" s="115" t="s">
        <v>772</v>
      </c>
      <c r="N81" s="115">
        <v>69</v>
      </c>
      <c r="O81" s="114">
        <v>45601</v>
      </c>
    </row>
    <row r="82" spans="1:88" ht="45" x14ac:dyDescent="0.25">
      <c r="A82" s="110"/>
      <c r="B82" s="110">
        <v>82</v>
      </c>
      <c r="C82" s="98" t="s">
        <v>894</v>
      </c>
      <c r="D82" s="99" t="s">
        <v>892</v>
      </c>
      <c r="E82" s="111">
        <v>4472</v>
      </c>
      <c r="F82" s="112">
        <v>4472</v>
      </c>
      <c r="G82" s="113" t="s">
        <v>523</v>
      </c>
      <c r="H82" s="116" t="s">
        <v>551</v>
      </c>
      <c r="I82" s="116" t="s">
        <v>552</v>
      </c>
      <c r="J82" s="114">
        <v>45603</v>
      </c>
      <c r="K82" s="115" t="s">
        <v>853</v>
      </c>
      <c r="L82" s="110"/>
      <c r="M82" s="115" t="s">
        <v>772</v>
      </c>
      <c r="N82" s="115">
        <v>71</v>
      </c>
      <c r="O82" s="114">
        <v>45603</v>
      </c>
    </row>
    <row r="83" spans="1:88" ht="60" x14ac:dyDescent="0.25">
      <c r="A83" s="110"/>
      <c r="B83" s="110">
        <v>83</v>
      </c>
      <c r="C83" s="98" t="s">
        <v>893</v>
      </c>
      <c r="D83" s="99" t="s">
        <v>1418</v>
      </c>
      <c r="E83" s="111">
        <v>3120</v>
      </c>
      <c r="F83" s="112">
        <f t="shared" si="6"/>
        <v>3806.4</v>
      </c>
      <c r="G83" s="113" t="s">
        <v>420</v>
      </c>
      <c r="H83" s="116" t="s">
        <v>343</v>
      </c>
      <c r="I83" s="116" t="s">
        <v>343</v>
      </c>
      <c r="J83" s="114">
        <v>45603</v>
      </c>
      <c r="K83" s="115" t="s">
        <v>853</v>
      </c>
      <c r="L83" s="110"/>
      <c r="M83" s="115" t="s">
        <v>772</v>
      </c>
      <c r="N83" s="115">
        <v>71</v>
      </c>
      <c r="O83" s="114">
        <v>45603</v>
      </c>
    </row>
    <row r="84" spans="1:88" ht="75" x14ac:dyDescent="0.25">
      <c r="A84" s="110"/>
      <c r="B84" s="110">
        <v>84</v>
      </c>
      <c r="C84" s="98" t="s">
        <v>895</v>
      </c>
      <c r="D84" s="99" t="s">
        <v>1419</v>
      </c>
      <c r="E84" s="111">
        <v>4796</v>
      </c>
      <c r="F84" s="112">
        <f t="shared" si="6"/>
        <v>5851.12</v>
      </c>
      <c r="G84" s="113" t="s">
        <v>493</v>
      </c>
      <c r="H84" s="116" t="s">
        <v>486</v>
      </c>
      <c r="I84" s="116" t="s">
        <v>486</v>
      </c>
      <c r="J84" s="114">
        <v>45603</v>
      </c>
      <c r="K84" s="115" t="s">
        <v>853</v>
      </c>
      <c r="L84" s="110"/>
      <c r="M84" s="115" t="s">
        <v>772</v>
      </c>
      <c r="N84" s="115">
        <v>72</v>
      </c>
      <c r="O84" s="114">
        <v>45603</v>
      </c>
    </row>
    <row r="85" spans="1:88" ht="45" x14ac:dyDescent="0.25">
      <c r="A85" s="110"/>
      <c r="B85" s="110">
        <v>85</v>
      </c>
      <c r="C85" s="98" t="s">
        <v>897</v>
      </c>
      <c r="D85" s="99" t="s">
        <v>896</v>
      </c>
      <c r="E85" s="111">
        <v>498</v>
      </c>
      <c r="F85" s="112">
        <f t="shared" si="6"/>
        <v>607.55999999999995</v>
      </c>
      <c r="G85" s="113" t="s">
        <v>321</v>
      </c>
      <c r="H85" s="116" t="s">
        <v>322</v>
      </c>
      <c r="I85" s="116" t="s">
        <v>322</v>
      </c>
      <c r="J85" s="114">
        <v>45607</v>
      </c>
      <c r="K85" s="115" t="s">
        <v>643</v>
      </c>
      <c r="L85" s="110"/>
      <c r="M85" s="115" t="s">
        <v>644</v>
      </c>
      <c r="N85" s="115">
        <v>73</v>
      </c>
      <c r="O85" s="114">
        <v>45607</v>
      </c>
    </row>
    <row r="86" spans="1:88" ht="30" x14ac:dyDescent="0.25">
      <c r="A86" s="110"/>
      <c r="B86" s="110">
        <v>86</v>
      </c>
      <c r="C86" s="98" t="s">
        <v>899</v>
      </c>
      <c r="D86" s="99" t="s">
        <v>898</v>
      </c>
      <c r="E86" s="111">
        <v>209.48</v>
      </c>
      <c r="F86" s="112">
        <f t="shared" si="6"/>
        <v>255.56559999999999</v>
      </c>
      <c r="G86" s="113" t="s">
        <v>639</v>
      </c>
      <c r="H86" s="116" t="s">
        <v>99</v>
      </c>
      <c r="I86" s="116" t="s">
        <v>98</v>
      </c>
      <c r="J86" s="114">
        <v>45608</v>
      </c>
      <c r="K86" s="115" t="s">
        <v>643</v>
      </c>
      <c r="L86" s="110"/>
      <c r="M86" s="115" t="s">
        <v>644</v>
      </c>
      <c r="N86" s="115">
        <v>74</v>
      </c>
      <c r="O86" s="114">
        <v>45608</v>
      </c>
    </row>
    <row r="87" spans="1:88" s="128" customFormat="1" ht="60" x14ac:dyDescent="0.25">
      <c r="A87" s="110"/>
      <c r="B87" s="110">
        <v>87</v>
      </c>
      <c r="C87" s="98" t="s">
        <v>903</v>
      </c>
      <c r="D87" s="118" t="s">
        <v>900</v>
      </c>
      <c r="E87" s="119">
        <v>1920</v>
      </c>
      <c r="F87" s="112">
        <f t="shared" si="6"/>
        <v>2342.4</v>
      </c>
      <c r="G87" s="110" t="s">
        <v>901</v>
      </c>
      <c r="H87" s="116" t="s">
        <v>902</v>
      </c>
      <c r="I87" s="116" t="s">
        <v>902</v>
      </c>
      <c r="J87" s="114">
        <v>45610</v>
      </c>
      <c r="K87" s="98" t="s">
        <v>643</v>
      </c>
      <c r="L87" s="98"/>
      <c r="M87" s="98" t="s">
        <v>644</v>
      </c>
      <c r="N87" s="98">
        <v>76</v>
      </c>
      <c r="O87" s="103">
        <v>45610</v>
      </c>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row>
    <row r="88" spans="1:88" s="128" customFormat="1" ht="60" x14ac:dyDescent="0.25">
      <c r="A88" s="110"/>
      <c r="B88" s="110">
        <v>88</v>
      </c>
      <c r="C88" s="98" t="s">
        <v>905</v>
      </c>
      <c r="D88" s="118" t="s">
        <v>904</v>
      </c>
      <c r="E88" s="119">
        <v>600</v>
      </c>
      <c r="F88" s="112">
        <f t="shared" si="6"/>
        <v>732</v>
      </c>
      <c r="G88" s="110" t="s">
        <v>791</v>
      </c>
      <c r="H88" s="116">
        <v>94023440137</v>
      </c>
      <c r="I88" s="116">
        <v>94023440137</v>
      </c>
      <c r="J88" s="114">
        <v>45615</v>
      </c>
      <c r="K88" s="98" t="s">
        <v>228</v>
      </c>
      <c r="L88" s="98"/>
      <c r="M88" s="98" t="s">
        <v>644</v>
      </c>
      <c r="N88" s="98">
        <v>54</v>
      </c>
      <c r="O88" s="103">
        <v>45615</v>
      </c>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row>
    <row r="89" spans="1:88" s="128" customFormat="1" ht="60" x14ac:dyDescent="0.25">
      <c r="A89" s="110"/>
      <c r="B89" s="110">
        <v>89</v>
      </c>
      <c r="C89" s="98" t="s">
        <v>910</v>
      </c>
      <c r="D89" s="118" t="s">
        <v>906</v>
      </c>
      <c r="E89" s="119">
        <v>139.35</v>
      </c>
      <c r="F89" s="112">
        <f t="shared" si="6"/>
        <v>170.00700000000001</v>
      </c>
      <c r="G89" s="110" t="s">
        <v>907</v>
      </c>
      <c r="H89" s="116" t="s">
        <v>908</v>
      </c>
      <c r="I89" s="116" t="s">
        <v>909</v>
      </c>
      <c r="J89" s="114">
        <v>45616</v>
      </c>
      <c r="K89" s="98" t="s">
        <v>643</v>
      </c>
      <c r="L89" s="98"/>
      <c r="M89" s="98" t="s">
        <v>644</v>
      </c>
      <c r="N89" s="98">
        <v>77</v>
      </c>
      <c r="O89" s="103">
        <v>45615</v>
      </c>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row>
    <row r="90" spans="1:88" s="128" customFormat="1" ht="60" x14ac:dyDescent="0.25">
      <c r="A90" s="110"/>
      <c r="B90" s="110">
        <v>90</v>
      </c>
      <c r="C90" s="98" t="s">
        <v>911</v>
      </c>
      <c r="D90" s="118" t="s">
        <v>906</v>
      </c>
      <c r="E90" s="119">
        <f>4071+196</f>
        <v>4267</v>
      </c>
      <c r="F90" s="112">
        <f>(E90*4%)+E90</f>
        <v>4437.68</v>
      </c>
      <c r="G90" s="110" t="s">
        <v>420</v>
      </c>
      <c r="H90" s="116" t="s">
        <v>343</v>
      </c>
      <c r="I90" s="116" t="s">
        <v>343</v>
      </c>
      <c r="J90" s="114">
        <v>45616</v>
      </c>
      <c r="K90" s="98" t="s">
        <v>643</v>
      </c>
      <c r="L90" s="98"/>
      <c r="M90" s="98" t="s">
        <v>644</v>
      </c>
      <c r="N90" s="98">
        <v>77</v>
      </c>
      <c r="O90" s="103">
        <v>45615</v>
      </c>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row>
    <row r="91" spans="1:88" s="128" customFormat="1" ht="60" x14ac:dyDescent="0.25">
      <c r="A91" s="110"/>
      <c r="B91" s="110">
        <v>91</v>
      </c>
      <c r="C91" s="98" t="s">
        <v>925</v>
      </c>
      <c r="D91" s="118" t="s">
        <v>912</v>
      </c>
      <c r="E91" s="119">
        <v>9480</v>
      </c>
      <c r="F91" s="112">
        <f>(E91*22%)+E91</f>
        <v>11565.6</v>
      </c>
      <c r="G91" s="110" t="s">
        <v>824</v>
      </c>
      <c r="H91" s="116" t="s">
        <v>825</v>
      </c>
      <c r="I91" s="116" t="s">
        <v>825</v>
      </c>
      <c r="J91" s="114">
        <v>45617</v>
      </c>
      <c r="K91" s="98" t="s">
        <v>643</v>
      </c>
      <c r="L91" s="98"/>
      <c r="M91" s="98" t="s">
        <v>644</v>
      </c>
      <c r="N91" s="98">
        <v>78</v>
      </c>
      <c r="O91" s="103">
        <v>45617</v>
      </c>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row>
    <row r="92" spans="1:88" s="128" customFormat="1" ht="87.75" customHeight="1" x14ac:dyDescent="0.25">
      <c r="A92" s="110"/>
      <c r="B92" s="110">
        <v>92</v>
      </c>
      <c r="C92" s="98" t="s">
        <v>913</v>
      </c>
      <c r="D92" s="118" t="s">
        <v>914</v>
      </c>
      <c r="E92" s="119">
        <v>20000</v>
      </c>
      <c r="F92" s="112">
        <v>20000</v>
      </c>
      <c r="G92" s="110" t="s">
        <v>915</v>
      </c>
      <c r="H92" s="116" t="s">
        <v>916</v>
      </c>
      <c r="I92" s="116" t="s">
        <v>917</v>
      </c>
      <c r="J92" s="114">
        <v>45621</v>
      </c>
      <c r="K92" s="98" t="s">
        <v>509</v>
      </c>
      <c r="L92" s="98"/>
      <c r="M92" s="98" t="s">
        <v>918</v>
      </c>
      <c r="N92" s="98">
        <v>34</v>
      </c>
      <c r="O92" s="103">
        <v>45618</v>
      </c>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row>
    <row r="93" spans="1:88" ht="90" x14ac:dyDescent="0.25">
      <c r="A93" s="110"/>
      <c r="B93" s="110">
        <v>93</v>
      </c>
      <c r="C93" s="98" t="s">
        <v>922</v>
      </c>
      <c r="D93" s="118" t="s">
        <v>919</v>
      </c>
      <c r="E93" s="119">
        <v>3250</v>
      </c>
      <c r="F93" s="112">
        <f t="shared" ref="F93:F108" si="7">(E93*22%)+E93</f>
        <v>3965</v>
      </c>
      <c r="G93" s="113" t="s">
        <v>824</v>
      </c>
      <c r="H93" s="116" t="s">
        <v>825</v>
      </c>
      <c r="I93" s="116" t="s">
        <v>825</v>
      </c>
      <c r="J93" s="114">
        <v>45617</v>
      </c>
      <c r="K93" s="98" t="s">
        <v>643</v>
      </c>
      <c r="L93" s="98"/>
      <c r="M93" s="98" t="s">
        <v>644</v>
      </c>
      <c r="N93" s="98">
        <v>79</v>
      </c>
      <c r="O93" s="103">
        <v>45621</v>
      </c>
    </row>
    <row r="94" spans="1:88" ht="74.25" customHeight="1" x14ac:dyDescent="0.25">
      <c r="A94" s="110"/>
      <c r="B94" s="110">
        <v>94</v>
      </c>
      <c r="C94" s="98" t="s">
        <v>920</v>
      </c>
      <c r="D94" s="118" t="s">
        <v>970</v>
      </c>
      <c r="E94" s="119">
        <v>3600</v>
      </c>
      <c r="F94" s="112">
        <f t="shared" si="7"/>
        <v>4392</v>
      </c>
      <c r="G94" s="113" t="s">
        <v>420</v>
      </c>
      <c r="H94" s="116" t="s">
        <v>343</v>
      </c>
      <c r="I94" s="116" t="s">
        <v>343</v>
      </c>
      <c r="J94" s="114">
        <v>45621</v>
      </c>
      <c r="K94" s="98" t="s">
        <v>643</v>
      </c>
      <c r="L94" s="98"/>
      <c r="M94" s="98" t="s">
        <v>644</v>
      </c>
      <c r="N94" s="98">
        <v>80</v>
      </c>
      <c r="O94" s="103">
        <v>45621</v>
      </c>
    </row>
    <row r="95" spans="1:88" ht="90" x14ac:dyDescent="0.25">
      <c r="A95" s="110"/>
      <c r="B95" s="110">
        <v>95</v>
      </c>
      <c r="C95" s="98" t="s">
        <v>921</v>
      </c>
      <c r="D95" s="118" t="s">
        <v>971</v>
      </c>
      <c r="E95" s="119">
        <v>1400</v>
      </c>
      <c r="F95" s="112">
        <f t="shared" si="7"/>
        <v>1708</v>
      </c>
      <c r="G95" s="113" t="s">
        <v>447</v>
      </c>
      <c r="H95" s="116" t="s">
        <v>311</v>
      </c>
      <c r="I95" s="116" t="s">
        <v>311</v>
      </c>
      <c r="J95" s="114">
        <v>45621</v>
      </c>
      <c r="K95" s="98" t="s">
        <v>643</v>
      </c>
      <c r="L95" s="98"/>
      <c r="M95" s="98" t="s">
        <v>644</v>
      </c>
      <c r="N95" s="98">
        <v>80</v>
      </c>
      <c r="O95" s="103">
        <v>45621</v>
      </c>
    </row>
    <row r="96" spans="1:88" ht="30" x14ac:dyDescent="0.25">
      <c r="A96" s="110"/>
      <c r="B96" s="110">
        <v>96</v>
      </c>
      <c r="C96" s="98" t="s">
        <v>930</v>
      </c>
      <c r="D96" s="118" t="s">
        <v>926</v>
      </c>
      <c r="E96" s="119">
        <v>331.81</v>
      </c>
      <c r="F96" s="112">
        <f>(E96*10%)+E96</f>
        <v>364.99099999999999</v>
      </c>
      <c r="G96" s="113" t="s">
        <v>927</v>
      </c>
      <c r="H96" s="116" t="s">
        <v>340</v>
      </c>
      <c r="I96" s="110" t="s">
        <v>928</v>
      </c>
      <c r="J96" s="114">
        <v>45621</v>
      </c>
      <c r="K96" s="98" t="s">
        <v>643</v>
      </c>
      <c r="L96" s="98"/>
      <c r="M96" s="98" t="s">
        <v>644</v>
      </c>
      <c r="N96" s="98">
        <v>81</v>
      </c>
      <c r="O96" s="103">
        <v>45622</v>
      </c>
    </row>
    <row r="97" spans="1:15" ht="30" x14ac:dyDescent="0.25">
      <c r="A97" s="110"/>
      <c r="B97" s="110">
        <v>97</v>
      </c>
      <c r="C97" s="98" t="s">
        <v>929</v>
      </c>
      <c r="D97" s="118" t="s">
        <v>926</v>
      </c>
      <c r="E97" s="119">
        <v>220.9</v>
      </c>
      <c r="F97" s="112">
        <f>(E97*10%)+E97</f>
        <v>242.99</v>
      </c>
      <c r="G97" s="113" t="s">
        <v>707</v>
      </c>
      <c r="H97" s="116" t="s">
        <v>300</v>
      </c>
      <c r="I97" s="116" t="s">
        <v>300</v>
      </c>
      <c r="J97" s="114">
        <v>45621</v>
      </c>
      <c r="K97" s="98" t="s">
        <v>643</v>
      </c>
      <c r="L97" s="98"/>
      <c r="M97" s="98" t="s">
        <v>644</v>
      </c>
      <c r="N97" s="98">
        <v>81</v>
      </c>
      <c r="O97" s="103">
        <v>45622</v>
      </c>
    </row>
    <row r="98" spans="1:15" ht="45" x14ac:dyDescent="0.25">
      <c r="A98" s="110"/>
      <c r="B98" s="110">
        <v>98</v>
      </c>
      <c r="C98" s="98" t="s">
        <v>932</v>
      </c>
      <c r="D98" s="118" t="s">
        <v>931</v>
      </c>
      <c r="E98" s="119">
        <v>680</v>
      </c>
      <c r="F98" s="112">
        <f t="shared" ref="F98" si="8">(E98*22%)+E98</f>
        <v>829.6</v>
      </c>
      <c r="G98" s="113" t="s">
        <v>420</v>
      </c>
      <c r="H98" s="116" t="s">
        <v>343</v>
      </c>
      <c r="I98" s="116" t="s">
        <v>343</v>
      </c>
      <c r="J98" s="114">
        <v>45628</v>
      </c>
      <c r="K98" s="98" t="s">
        <v>643</v>
      </c>
      <c r="L98" s="98"/>
      <c r="M98" s="98" t="s">
        <v>644</v>
      </c>
      <c r="N98" s="98">
        <v>84</v>
      </c>
      <c r="O98" s="103">
        <v>45628</v>
      </c>
    </row>
    <row r="99" spans="1:15" ht="45" x14ac:dyDescent="0.25">
      <c r="A99" s="110"/>
      <c r="B99" s="110">
        <v>99</v>
      </c>
      <c r="C99" s="98" t="s">
        <v>934</v>
      </c>
      <c r="D99" s="118" t="s">
        <v>933</v>
      </c>
      <c r="E99" s="119">
        <v>600</v>
      </c>
      <c r="F99" s="112">
        <f t="shared" si="7"/>
        <v>732</v>
      </c>
      <c r="G99" s="113" t="s">
        <v>824</v>
      </c>
      <c r="H99" s="116" t="s">
        <v>825</v>
      </c>
      <c r="I99" s="116" t="s">
        <v>825</v>
      </c>
      <c r="J99" s="114">
        <v>45628</v>
      </c>
      <c r="K99" s="98" t="s">
        <v>643</v>
      </c>
      <c r="L99" s="98"/>
      <c r="M99" s="98" t="s">
        <v>644</v>
      </c>
      <c r="N99" s="98">
        <v>85</v>
      </c>
      <c r="O99" s="103">
        <v>45628</v>
      </c>
    </row>
    <row r="100" spans="1:15" ht="30" x14ac:dyDescent="0.25">
      <c r="A100" s="110"/>
      <c r="B100" s="110">
        <v>100</v>
      </c>
      <c r="C100" s="98" t="s">
        <v>940</v>
      </c>
      <c r="D100" s="118" t="s">
        <v>676</v>
      </c>
      <c r="E100" s="119">
        <v>30</v>
      </c>
      <c r="F100" s="112">
        <f t="shared" si="7"/>
        <v>36.6</v>
      </c>
      <c r="G100" s="113" t="s">
        <v>420</v>
      </c>
      <c r="H100" s="116" t="s">
        <v>343</v>
      </c>
      <c r="I100" s="116" t="s">
        <v>343</v>
      </c>
      <c r="J100" s="114">
        <v>45631</v>
      </c>
      <c r="K100" s="98" t="s">
        <v>9</v>
      </c>
      <c r="L100" s="98"/>
      <c r="M100" s="98" t="s">
        <v>644</v>
      </c>
      <c r="N100" s="98">
        <v>4</v>
      </c>
      <c r="O100" s="103">
        <v>45632</v>
      </c>
    </row>
    <row r="101" spans="1:15" ht="60" x14ac:dyDescent="0.25">
      <c r="A101" s="110"/>
      <c r="B101" s="110">
        <v>101</v>
      </c>
      <c r="C101" s="98" t="s">
        <v>941</v>
      </c>
      <c r="D101" s="118" t="s">
        <v>938</v>
      </c>
      <c r="E101" s="119">
        <v>6000</v>
      </c>
      <c r="F101" s="112">
        <v>6000</v>
      </c>
      <c r="G101" s="113" t="s">
        <v>935</v>
      </c>
      <c r="H101" s="116" t="s">
        <v>936</v>
      </c>
      <c r="I101" s="116" t="s">
        <v>937</v>
      </c>
      <c r="J101" s="114">
        <v>45636</v>
      </c>
      <c r="K101" s="98" t="s">
        <v>643</v>
      </c>
      <c r="L101" s="98"/>
      <c r="M101" s="98" t="s">
        <v>918</v>
      </c>
      <c r="N101" s="98">
        <v>88</v>
      </c>
      <c r="O101" s="103">
        <v>45636</v>
      </c>
    </row>
    <row r="102" spans="1:15" ht="75" x14ac:dyDescent="0.25">
      <c r="A102" s="110"/>
      <c r="B102" s="110">
        <v>102</v>
      </c>
      <c r="C102" s="98" t="s">
        <v>942</v>
      </c>
      <c r="D102" s="118" t="s">
        <v>939</v>
      </c>
      <c r="E102" s="119">
        <v>1639.34</v>
      </c>
      <c r="F102" s="112">
        <f t="shared" si="7"/>
        <v>1999.9947999999999</v>
      </c>
      <c r="G102" s="113" t="s">
        <v>219</v>
      </c>
      <c r="H102" s="116" t="s">
        <v>720</v>
      </c>
      <c r="I102" s="116" t="s">
        <v>719</v>
      </c>
      <c r="J102" s="114">
        <v>45636</v>
      </c>
      <c r="K102" s="98" t="s">
        <v>702</v>
      </c>
      <c r="L102" s="98" t="s">
        <v>703</v>
      </c>
      <c r="M102" s="98" t="s">
        <v>644</v>
      </c>
      <c r="N102" s="98">
        <v>29</v>
      </c>
      <c r="O102" s="114">
        <v>45636</v>
      </c>
    </row>
    <row r="103" spans="1:15" ht="75" x14ac:dyDescent="0.25">
      <c r="A103" s="110"/>
      <c r="B103" s="110">
        <v>103</v>
      </c>
      <c r="C103" s="98" t="s">
        <v>943</v>
      </c>
      <c r="D103" s="118" t="s">
        <v>1420</v>
      </c>
      <c r="E103" s="119">
        <v>180</v>
      </c>
      <c r="F103" s="112">
        <f t="shared" si="7"/>
        <v>219.6</v>
      </c>
      <c r="G103" s="113" t="s">
        <v>420</v>
      </c>
      <c r="H103" s="116" t="s">
        <v>343</v>
      </c>
      <c r="I103" s="116" t="s">
        <v>343</v>
      </c>
      <c r="J103" s="114">
        <v>45643</v>
      </c>
      <c r="K103" s="98" t="s">
        <v>643</v>
      </c>
      <c r="L103" s="98"/>
      <c r="M103" s="98" t="s">
        <v>644</v>
      </c>
      <c r="N103" s="98">
        <v>93</v>
      </c>
      <c r="O103" s="114">
        <v>45643</v>
      </c>
    </row>
    <row r="104" spans="1:15" ht="57.75" customHeight="1" x14ac:dyDescent="0.25">
      <c r="A104" s="110"/>
      <c r="B104" s="110">
        <v>104</v>
      </c>
      <c r="C104" s="98" t="s">
        <v>945</v>
      </c>
      <c r="D104" s="118" t="s">
        <v>944</v>
      </c>
      <c r="E104" s="119">
        <v>2658</v>
      </c>
      <c r="F104" s="112">
        <f t="shared" si="7"/>
        <v>3242.76</v>
      </c>
      <c r="G104" s="113" t="s">
        <v>23</v>
      </c>
      <c r="H104" s="116" t="s">
        <v>24</v>
      </c>
      <c r="I104" s="116" t="s">
        <v>24</v>
      </c>
      <c r="J104" s="114">
        <v>45643</v>
      </c>
      <c r="K104" s="98" t="s">
        <v>3</v>
      </c>
      <c r="L104" s="98"/>
      <c r="M104" s="98" t="s">
        <v>644</v>
      </c>
      <c r="N104" s="98">
        <v>94</v>
      </c>
      <c r="O104" s="114">
        <v>45643</v>
      </c>
    </row>
    <row r="105" spans="1:15" ht="49.5" customHeight="1" x14ac:dyDescent="0.25">
      <c r="A105" s="110"/>
      <c r="B105" s="110">
        <v>105</v>
      </c>
      <c r="C105" s="98" t="s">
        <v>947</v>
      </c>
      <c r="D105" s="118" t="s">
        <v>946</v>
      </c>
      <c r="E105" s="119">
        <v>285</v>
      </c>
      <c r="F105" s="112">
        <f t="shared" si="7"/>
        <v>347.7</v>
      </c>
      <c r="G105" s="113" t="s">
        <v>427</v>
      </c>
      <c r="H105" s="116" t="s">
        <v>429</v>
      </c>
      <c r="I105" s="116" t="s">
        <v>429</v>
      </c>
      <c r="J105" s="114">
        <v>45645</v>
      </c>
      <c r="K105" s="98" t="s">
        <v>702</v>
      </c>
      <c r="L105" s="98" t="s">
        <v>703</v>
      </c>
      <c r="M105" s="98" t="s">
        <v>644</v>
      </c>
      <c r="N105" s="98">
        <v>30</v>
      </c>
      <c r="O105" s="114">
        <v>45642</v>
      </c>
    </row>
    <row r="106" spans="1:15" ht="45" x14ac:dyDescent="0.25">
      <c r="A106" s="110"/>
      <c r="B106" s="110">
        <v>106</v>
      </c>
      <c r="C106" s="98" t="s">
        <v>949</v>
      </c>
      <c r="D106" s="118" t="s">
        <v>948</v>
      </c>
      <c r="E106" s="111">
        <f>1680+(42)</f>
        <v>1722</v>
      </c>
      <c r="F106" s="112">
        <f t="shared" si="7"/>
        <v>2100.84</v>
      </c>
      <c r="G106" s="113" t="s">
        <v>637</v>
      </c>
      <c r="H106" s="116" t="s">
        <v>28</v>
      </c>
      <c r="I106" s="116" t="s">
        <v>28</v>
      </c>
      <c r="J106" s="114">
        <v>45649</v>
      </c>
      <c r="K106" s="98" t="s">
        <v>3</v>
      </c>
      <c r="L106" s="98"/>
      <c r="M106" s="98" t="s">
        <v>644</v>
      </c>
      <c r="N106" s="98">
        <v>101</v>
      </c>
      <c r="O106" s="103">
        <v>45643</v>
      </c>
    </row>
    <row r="107" spans="1:15" ht="45" x14ac:dyDescent="0.25">
      <c r="A107" s="110"/>
      <c r="B107" s="110">
        <v>107</v>
      </c>
      <c r="C107" s="98" t="s">
        <v>952</v>
      </c>
      <c r="D107" s="118" t="s">
        <v>950</v>
      </c>
      <c r="E107" s="111">
        <f>42*11</f>
        <v>462</v>
      </c>
      <c r="F107" s="112">
        <f t="shared" si="7"/>
        <v>563.64</v>
      </c>
      <c r="G107" s="113" t="s">
        <v>637</v>
      </c>
      <c r="H107" s="116" t="s">
        <v>28</v>
      </c>
      <c r="I107" s="116" t="s">
        <v>28</v>
      </c>
      <c r="J107" s="114">
        <v>45649</v>
      </c>
      <c r="K107" s="98" t="s">
        <v>3</v>
      </c>
      <c r="L107" s="98"/>
      <c r="M107" s="98" t="s">
        <v>644</v>
      </c>
      <c r="N107" s="98">
        <v>101</v>
      </c>
      <c r="O107" s="103">
        <v>45643</v>
      </c>
    </row>
    <row r="108" spans="1:15" ht="30" x14ac:dyDescent="0.25">
      <c r="A108" s="110"/>
      <c r="B108" s="110">
        <v>108</v>
      </c>
      <c r="C108" s="98" t="s">
        <v>957</v>
      </c>
      <c r="D108" s="118" t="s">
        <v>951</v>
      </c>
      <c r="E108" s="111">
        <v>4098.3599999999997</v>
      </c>
      <c r="F108" s="112">
        <f t="shared" si="7"/>
        <v>4999.9991999999993</v>
      </c>
      <c r="G108" s="113" t="s">
        <v>493</v>
      </c>
      <c r="H108" s="116" t="s">
        <v>486</v>
      </c>
      <c r="I108" s="116" t="s">
        <v>486</v>
      </c>
      <c r="J108" s="114">
        <v>45603</v>
      </c>
      <c r="K108" s="98" t="s">
        <v>853</v>
      </c>
      <c r="L108" s="98"/>
      <c r="M108" s="98" t="s">
        <v>772</v>
      </c>
      <c r="N108" s="98">
        <v>72</v>
      </c>
      <c r="O108" s="103">
        <v>45603</v>
      </c>
    </row>
    <row r="109" spans="1:15" ht="60" x14ac:dyDescent="0.25">
      <c r="A109" s="110"/>
      <c r="B109" s="110">
        <v>109</v>
      </c>
      <c r="C109" s="110" t="s">
        <v>956</v>
      </c>
      <c r="D109" s="118" t="s">
        <v>955</v>
      </c>
      <c r="E109" s="111">
        <v>1000</v>
      </c>
      <c r="F109" s="112">
        <v>1000</v>
      </c>
      <c r="G109" s="113" t="s">
        <v>954</v>
      </c>
      <c r="H109" s="116" t="s">
        <v>953</v>
      </c>
      <c r="I109" s="116" t="s">
        <v>953</v>
      </c>
      <c r="J109" s="114">
        <v>45656</v>
      </c>
      <c r="K109" s="115" t="s">
        <v>702</v>
      </c>
      <c r="L109" s="110" t="s">
        <v>703</v>
      </c>
      <c r="M109" s="98" t="s">
        <v>644</v>
      </c>
      <c r="N109" s="98">
        <v>31</v>
      </c>
      <c r="O109" s="114">
        <v>45656</v>
      </c>
    </row>
    <row r="110" spans="1:15" ht="75" x14ac:dyDescent="0.25">
      <c r="A110" s="110"/>
      <c r="B110" s="110">
        <v>110</v>
      </c>
      <c r="C110" s="110" t="s">
        <v>961</v>
      </c>
      <c r="D110" s="118" t="s">
        <v>958</v>
      </c>
      <c r="E110" s="111">
        <v>1000</v>
      </c>
      <c r="F110" s="112">
        <v>1000</v>
      </c>
      <c r="G110" s="113" t="s">
        <v>959</v>
      </c>
      <c r="H110" s="116" t="s">
        <v>960</v>
      </c>
      <c r="I110" s="116" t="s">
        <v>960</v>
      </c>
      <c r="J110" s="114">
        <v>45656</v>
      </c>
      <c r="K110" s="115" t="s">
        <v>702</v>
      </c>
      <c r="L110" s="110" t="s">
        <v>703</v>
      </c>
      <c r="M110" s="98" t="s">
        <v>644</v>
      </c>
      <c r="N110" s="98">
        <v>32</v>
      </c>
      <c r="O110" s="114">
        <v>45656</v>
      </c>
    </row>
    <row r="111" spans="1:15" ht="60" x14ac:dyDescent="0.25">
      <c r="A111" s="110"/>
      <c r="B111" s="110">
        <v>111</v>
      </c>
      <c r="C111" s="110" t="s">
        <v>963</v>
      </c>
      <c r="D111" s="118" t="s">
        <v>962</v>
      </c>
      <c r="E111" s="111">
        <v>91700</v>
      </c>
      <c r="F111" s="112">
        <f>(E111*5%)+E111</f>
        <v>96285</v>
      </c>
      <c r="G111" s="120" t="s">
        <v>378</v>
      </c>
      <c r="H111" s="121" t="s">
        <v>384</v>
      </c>
      <c r="I111" s="121" t="s">
        <v>384</v>
      </c>
      <c r="J111" s="114">
        <v>45657</v>
      </c>
      <c r="K111" s="115" t="s">
        <v>228</v>
      </c>
      <c r="L111" s="110"/>
      <c r="M111" s="115" t="s">
        <v>968</v>
      </c>
      <c r="N111" s="115">
        <v>62</v>
      </c>
      <c r="O111" s="114">
        <v>45657</v>
      </c>
    </row>
    <row r="112" spans="1:15" ht="60" x14ac:dyDescent="0.25">
      <c r="A112" s="110"/>
      <c r="B112" s="110">
        <v>112</v>
      </c>
      <c r="C112" s="110" t="s">
        <v>964</v>
      </c>
      <c r="D112" s="118" t="s">
        <v>962</v>
      </c>
      <c r="E112" s="111">
        <v>62996.25</v>
      </c>
      <c r="F112" s="112">
        <f t="shared" ref="F112:F115" si="9">(E112*5%)+E112</f>
        <v>66146.0625</v>
      </c>
      <c r="G112" s="120" t="s">
        <v>625</v>
      </c>
      <c r="H112" s="121" t="s">
        <v>169</v>
      </c>
      <c r="I112" s="121" t="s">
        <v>169</v>
      </c>
      <c r="J112" s="114" t="s">
        <v>969</v>
      </c>
      <c r="K112" s="115" t="s">
        <v>228</v>
      </c>
      <c r="L112" s="110"/>
      <c r="M112" s="115" t="s">
        <v>968</v>
      </c>
      <c r="N112" s="115">
        <v>62</v>
      </c>
      <c r="O112" s="114">
        <v>45657</v>
      </c>
    </row>
    <row r="113" spans="1:15" ht="60" x14ac:dyDescent="0.25">
      <c r="A113" s="110"/>
      <c r="B113" s="110">
        <v>113</v>
      </c>
      <c r="C113" s="110" t="s">
        <v>966</v>
      </c>
      <c r="D113" s="118" t="s">
        <v>962</v>
      </c>
      <c r="E113" s="111">
        <v>18720</v>
      </c>
      <c r="F113" s="112">
        <f t="shared" si="9"/>
        <v>19656</v>
      </c>
      <c r="G113" s="120" t="s">
        <v>378</v>
      </c>
      <c r="H113" s="121" t="s">
        <v>384</v>
      </c>
      <c r="I113" s="121" t="s">
        <v>384</v>
      </c>
      <c r="J113" s="114">
        <v>45657</v>
      </c>
      <c r="K113" s="115" t="s">
        <v>228</v>
      </c>
      <c r="L113" s="110"/>
      <c r="M113" s="115" t="s">
        <v>968</v>
      </c>
      <c r="N113" s="115">
        <v>62</v>
      </c>
      <c r="O113" s="114">
        <v>45657</v>
      </c>
    </row>
    <row r="114" spans="1:15" ht="60" x14ac:dyDescent="0.25">
      <c r="A114" s="110"/>
      <c r="B114" s="110">
        <v>114</v>
      </c>
      <c r="C114" s="110" t="s">
        <v>965</v>
      </c>
      <c r="D114" s="118" t="s">
        <v>962</v>
      </c>
      <c r="E114" s="111">
        <v>22770</v>
      </c>
      <c r="F114" s="112">
        <f t="shared" si="9"/>
        <v>23908.5</v>
      </c>
      <c r="G114" s="120" t="s">
        <v>380</v>
      </c>
      <c r="H114" s="121" t="s">
        <v>385</v>
      </c>
      <c r="I114" s="121" t="s">
        <v>385</v>
      </c>
      <c r="J114" s="114">
        <v>45657</v>
      </c>
      <c r="K114" s="115" t="s">
        <v>228</v>
      </c>
      <c r="L114" s="110"/>
      <c r="M114" s="115" t="s">
        <v>968</v>
      </c>
      <c r="N114" s="115">
        <v>62</v>
      </c>
      <c r="O114" s="114">
        <v>45657</v>
      </c>
    </row>
    <row r="115" spans="1:15" ht="60" x14ac:dyDescent="0.25">
      <c r="A115" s="110"/>
      <c r="B115" s="110">
        <v>115</v>
      </c>
      <c r="C115" s="110" t="s">
        <v>967</v>
      </c>
      <c r="D115" s="118" t="s">
        <v>962</v>
      </c>
      <c r="E115" s="111">
        <v>41490</v>
      </c>
      <c r="F115" s="112">
        <f t="shared" si="9"/>
        <v>43564.5</v>
      </c>
      <c r="G115" s="120" t="s">
        <v>381</v>
      </c>
      <c r="H115" s="121" t="s">
        <v>383</v>
      </c>
      <c r="I115" s="121" t="s">
        <v>383</v>
      </c>
      <c r="J115" s="114">
        <v>45657</v>
      </c>
      <c r="K115" s="115" t="s">
        <v>228</v>
      </c>
      <c r="L115" s="110"/>
      <c r="M115" s="115" t="s">
        <v>968</v>
      </c>
      <c r="N115" s="115">
        <v>62</v>
      </c>
      <c r="O115" s="114">
        <v>45657</v>
      </c>
    </row>
    <row r="116" spans="1:15" x14ac:dyDescent="0.25">
      <c r="A116" s="104"/>
      <c r="B116" s="104"/>
      <c r="C116" s="104"/>
      <c r="D116" s="104"/>
      <c r="E116" s="104"/>
      <c r="F116" s="104"/>
      <c r="G116" s="104"/>
      <c r="H116" s="104"/>
      <c r="I116" s="104"/>
      <c r="J116" s="104"/>
      <c r="K116" s="104"/>
      <c r="L116" s="104"/>
      <c r="M116" s="104"/>
      <c r="N116" s="104"/>
      <c r="O116" s="104"/>
    </row>
  </sheetData>
  <autoFilter ref="A1:Q115" xr:uid="{22F2C752-ABE7-4880-8EE5-5A9CFB3CD6F6}"/>
  <phoneticPr fontId="19"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3963F-596E-4F28-8BE5-8D494AEE0B3A}">
  <dimension ref="A1:Q100"/>
  <sheetViews>
    <sheetView workbookViewId="0">
      <selection activeCell="E100" sqref="E100"/>
    </sheetView>
  </sheetViews>
  <sheetFormatPr defaultRowHeight="69.75" customHeight="1" x14ac:dyDescent="0.25"/>
  <cols>
    <col min="3" max="3" width="15.140625" customWidth="1"/>
    <col min="4" max="4" width="43" customWidth="1"/>
    <col min="5" max="5" width="13.140625" customWidth="1"/>
    <col min="6" max="6" width="13.42578125" customWidth="1"/>
    <col min="7" max="7" width="21.7109375" customWidth="1"/>
    <col min="8" max="8" width="20.140625" customWidth="1"/>
    <col min="9" max="9" width="13.42578125" customWidth="1"/>
    <col min="10" max="10" width="19.42578125" customWidth="1"/>
    <col min="11" max="11" width="14.28515625" customWidth="1"/>
    <col min="12" max="12" width="17.7109375" customWidth="1"/>
    <col min="13" max="13" width="15" customWidth="1"/>
    <col min="14" max="14" width="14.42578125" customWidth="1"/>
    <col min="15" max="15" width="10.7109375" bestFit="1" customWidth="1"/>
    <col min="16" max="16" width="15.85546875" customWidth="1"/>
  </cols>
  <sheetData>
    <row r="1" spans="1:17" ht="69.75" customHeight="1" x14ac:dyDescent="0.25">
      <c r="A1" s="4" t="s">
        <v>1</v>
      </c>
      <c r="B1" s="4" t="s">
        <v>106</v>
      </c>
      <c r="C1" s="4" t="s">
        <v>0</v>
      </c>
      <c r="D1" s="4" t="s">
        <v>2</v>
      </c>
      <c r="E1" s="5" t="s">
        <v>100</v>
      </c>
      <c r="F1" s="5" t="s">
        <v>101</v>
      </c>
      <c r="G1" s="6" t="s">
        <v>102</v>
      </c>
      <c r="H1" s="4" t="s">
        <v>13</v>
      </c>
      <c r="I1" s="4" t="s">
        <v>14</v>
      </c>
      <c r="J1" s="4" t="s">
        <v>359</v>
      </c>
      <c r="K1" s="6" t="s">
        <v>104</v>
      </c>
      <c r="L1" s="6" t="s">
        <v>140</v>
      </c>
      <c r="M1" s="6" t="s">
        <v>109</v>
      </c>
      <c r="N1" s="4" t="s">
        <v>110</v>
      </c>
      <c r="O1" s="8" t="s">
        <v>105</v>
      </c>
      <c r="P1" s="3" t="s">
        <v>111</v>
      </c>
      <c r="Q1" t="s">
        <v>159</v>
      </c>
    </row>
    <row r="2" spans="1:17" ht="30" x14ac:dyDescent="0.25">
      <c r="A2" s="58">
        <v>2023</v>
      </c>
      <c r="B2" s="59">
        <v>1</v>
      </c>
      <c r="C2" s="59" t="s">
        <v>341</v>
      </c>
      <c r="D2" s="60" t="s">
        <v>342</v>
      </c>
      <c r="E2" s="61">
        <v>819.67</v>
      </c>
      <c r="F2" s="61">
        <f>E2+(E2*22%)</f>
        <v>999.99739999999997</v>
      </c>
      <c r="G2" s="58" t="s">
        <v>34</v>
      </c>
      <c r="H2" s="62" t="s">
        <v>157</v>
      </c>
      <c r="I2" s="63" t="s">
        <v>157</v>
      </c>
      <c r="J2" s="64">
        <v>44936</v>
      </c>
      <c r="K2" s="58" t="s">
        <v>3</v>
      </c>
      <c r="L2" s="58" t="s">
        <v>141</v>
      </c>
      <c r="M2" s="58" t="s">
        <v>4</v>
      </c>
      <c r="N2" s="62">
        <v>3</v>
      </c>
      <c r="O2" s="63">
        <v>44936</v>
      </c>
      <c r="P2" s="62"/>
      <c r="Q2" s="65"/>
    </row>
    <row r="3" spans="1:17" ht="60" x14ac:dyDescent="0.25">
      <c r="A3" s="58">
        <v>2023</v>
      </c>
      <c r="B3" s="59">
        <v>2</v>
      </c>
      <c r="C3" s="59" t="s">
        <v>345</v>
      </c>
      <c r="D3" s="60" t="s">
        <v>344</v>
      </c>
      <c r="E3" s="61">
        <v>1475.4</v>
      </c>
      <c r="F3" s="61">
        <f>E3+(E3*22%)+0.01</f>
        <v>1799.998</v>
      </c>
      <c r="G3" s="66" t="s">
        <v>27</v>
      </c>
      <c r="H3" s="59" t="s">
        <v>28</v>
      </c>
      <c r="I3" s="59" t="s">
        <v>28</v>
      </c>
      <c r="J3" s="64">
        <v>44936</v>
      </c>
      <c r="K3" s="58" t="s">
        <v>3</v>
      </c>
      <c r="L3" s="58" t="s">
        <v>141</v>
      </c>
      <c r="M3" s="58" t="s">
        <v>4</v>
      </c>
      <c r="N3" s="62">
        <v>4</v>
      </c>
      <c r="O3" s="63">
        <v>44936</v>
      </c>
      <c r="P3" s="62"/>
      <c r="Q3" s="65"/>
    </row>
    <row r="4" spans="1:17" ht="75" x14ac:dyDescent="0.25">
      <c r="A4" s="58">
        <v>2023</v>
      </c>
      <c r="B4" s="59">
        <v>3</v>
      </c>
      <c r="C4" s="59" t="s">
        <v>346</v>
      </c>
      <c r="D4" s="60" t="s">
        <v>347</v>
      </c>
      <c r="E4" s="61">
        <v>39999</v>
      </c>
      <c r="F4" s="61">
        <f>E4+(E4*5%)</f>
        <v>41998.95</v>
      </c>
      <c r="G4" s="66" t="s">
        <v>348</v>
      </c>
      <c r="H4" s="59" t="s">
        <v>325</v>
      </c>
      <c r="I4" s="59" t="s">
        <v>325</v>
      </c>
      <c r="J4" s="64">
        <v>44936</v>
      </c>
      <c r="K4" s="58" t="s">
        <v>228</v>
      </c>
      <c r="L4" s="58" t="s">
        <v>141</v>
      </c>
      <c r="M4" s="58" t="s">
        <v>4</v>
      </c>
      <c r="N4" s="62">
        <v>73</v>
      </c>
      <c r="O4" s="63">
        <v>44925</v>
      </c>
      <c r="P4" s="62"/>
      <c r="Q4" s="65"/>
    </row>
    <row r="5" spans="1:17" ht="45" x14ac:dyDescent="0.25">
      <c r="A5" s="62">
        <v>2023</v>
      </c>
      <c r="B5" s="59">
        <v>4</v>
      </c>
      <c r="C5" s="67" t="s">
        <v>350</v>
      </c>
      <c r="D5" s="60" t="s">
        <v>351</v>
      </c>
      <c r="E5" s="9">
        <f>350+2000</f>
        <v>2350</v>
      </c>
      <c r="F5" s="9">
        <f>E5+(E5*10%)</f>
        <v>2585</v>
      </c>
      <c r="G5" s="58" t="s">
        <v>389</v>
      </c>
      <c r="H5" s="29" t="s">
        <v>235</v>
      </c>
      <c r="I5" s="29" t="s">
        <v>235</v>
      </c>
      <c r="J5" s="64">
        <v>44938</v>
      </c>
      <c r="K5" s="58" t="s">
        <v>117</v>
      </c>
      <c r="L5" s="58" t="s">
        <v>170</v>
      </c>
      <c r="M5" s="58" t="s">
        <v>4</v>
      </c>
      <c r="N5" s="62">
        <v>32</v>
      </c>
      <c r="O5" s="63">
        <v>44901</v>
      </c>
      <c r="P5" s="62"/>
      <c r="Q5" s="65"/>
    </row>
    <row r="6" spans="1:17" ht="69.75" customHeight="1" x14ac:dyDescent="0.25">
      <c r="A6" s="62">
        <v>2023</v>
      </c>
      <c r="B6" s="59">
        <v>5</v>
      </c>
      <c r="C6" s="67" t="s">
        <v>352</v>
      </c>
      <c r="D6" s="58" t="s">
        <v>353</v>
      </c>
      <c r="E6" s="9">
        <v>32131.61</v>
      </c>
      <c r="F6" s="9">
        <f>E6+(E6*10%)</f>
        <v>35344.771000000001</v>
      </c>
      <c r="G6" s="66" t="s">
        <v>436</v>
      </c>
      <c r="H6" s="29" t="s">
        <v>495</v>
      </c>
      <c r="I6" s="29" t="s">
        <v>495</v>
      </c>
      <c r="J6" s="64">
        <v>44942</v>
      </c>
      <c r="K6" s="58" t="s">
        <v>494</v>
      </c>
      <c r="L6" s="58" t="s">
        <v>354</v>
      </c>
      <c r="M6" s="58" t="s">
        <v>4</v>
      </c>
      <c r="N6" s="62">
        <v>3</v>
      </c>
      <c r="O6" s="63">
        <v>44974</v>
      </c>
      <c r="P6" s="62" t="s">
        <v>496</v>
      </c>
      <c r="Q6" s="65"/>
    </row>
    <row r="7" spans="1:17" ht="69.75" customHeight="1" x14ac:dyDescent="0.25">
      <c r="A7" s="62">
        <v>2023</v>
      </c>
      <c r="B7" s="59">
        <v>6</v>
      </c>
      <c r="C7" s="67" t="s">
        <v>355</v>
      </c>
      <c r="D7" s="58" t="s">
        <v>367</v>
      </c>
      <c r="E7" s="9">
        <v>227.3</v>
      </c>
      <c r="F7" s="9">
        <f>E7+(E7*10%)</f>
        <v>250.03000000000003</v>
      </c>
      <c r="G7" s="58" t="s">
        <v>356</v>
      </c>
      <c r="H7" s="59" t="s">
        <v>358</v>
      </c>
      <c r="I7" s="59" t="s">
        <v>358</v>
      </c>
      <c r="J7" s="64">
        <v>44943</v>
      </c>
      <c r="K7" s="58" t="s">
        <v>117</v>
      </c>
      <c r="L7" s="58" t="s">
        <v>170</v>
      </c>
      <c r="M7" s="58" t="s">
        <v>4</v>
      </c>
      <c r="N7" s="62">
        <v>32</v>
      </c>
      <c r="O7" s="63">
        <v>44901</v>
      </c>
      <c r="P7" s="62" t="s">
        <v>357</v>
      </c>
      <c r="Q7" s="65"/>
    </row>
    <row r="8" spans="1:17" ht="69.75" customHeight="1" x14ac:dyDescent="0.25">
      <c r="A8" s="62">
        <v>2023</v>
      </c>
      <c r="B8" s="59">
        <v>7</v>
      </c>
      <c r="C8" s="67" t="s">
        <v>360</v>
      </c>
      <c r="D8" s="58" t="s">
        <v>361</v>
      </c>
      <c r="E8" s="9">
        <v>2500</v>
      </c>
      <c r="F8" s="9">
        <f>E8+(E8*10%)</f>
        <v>2750</v>
      </c>
      <c r="G8" s="66" t="s">
        <v>153</v>
      </c>
      <c r="H8" s="59" t="s">
        <v>154</v>
      </c>
      <c r="I8" s="59" t="s">
        <v>155</v>
      </c>
      <c r="J8" s="64">
        <v>44943</v>
      </c>
      <c r="K8" s="58" t="s">
        <v>135</v>
      </c>
      <c r="L8" s="58" t="s">
        <v>141</v>
      </c>
      <c r="M8" s="58" t="s">
        <v>4</v>
      </c>
      <c r="N8" s="62">
        <v>74</v>
      </c>
      <c r="O8" s="63">
        <v>44925</v>
      </c>
      <c r="P8" s="62"/>
      <c r="Q8" s="65"/>
    </row>
    <row r="9" spans="1:17" ht="69.75" customHeight="1" x14ac:dyDescent="0.25">
      <c r="A9" s="62">
        <v>2023</v>
      </c>
      <c r="B9" s="59">
        <v>8</v>
      </c>
      <c r="C9" s="67" t="s">
        <v>362</v>
      </c>
      <c r="D9" s="58" t="s">
        <v>363</v>
      </c>
      <c r="E9" s="9">
        <v>800</v>
      </c>
      <c r="F9" s="9">
        <f>E9+(E9*22%)</f>
        <v>976</v>
      </c>
      <c r="G9" s="66" t="s">
        <v>364</v>
      </c>
      <c r="H9" s="59" t="s">
        <v>24</v>
      </c>
      <c r="I9" s="59" t="s">
        <v>24</v>
      </c>
      <c r="J9" s="64">
        <v>44591</v>
      </c>
      <c r="K9" s="58" t="s">
        <v>3</v>
      </c>
      <c r="L9" s="58" t="s">
        <v>141</v>
      </c>
      <c r="M9" s="58" t="s">
        <v>4</v>
      </c>
      <c r="N9" s="62">
        <v>8</v>
      </c>
      <c r="O9" s="63">
        <v>44956</v>
      </c>
      <c r="P9" s="62"/>
      <c r="Q9" s="65"/>
    </row>
    <row r="10" spans="1:17" ht="69.75" customHeight="1" x14ac:dyDescent="0.25">
      <c r="A10" s="62">
        <v>2023</v>
      </c>
      <c r="B10" s="59">
        <v>9</v>
      </c>
      <c r="C10" s="67" t="s">
        <v>368</v>
      </c>
      <c r="D10" s="58" t="s">
        <v>369</v>
      </c>
      <c r="E10" s="9">
        <v>440</v>
      </c>
      <c r="F10" s="9">
        <f>E10+(E10*22%)</f>
        <v>536.79999999999995</v>
      </c>
      <c r="G10" s="62" t="s">
        <v>370</v>
      </c>
      <c r="H10" s="29" t="s">
        <v>349</v>
      </c>
      <c r="I10" s="29" t="s">
        <v>349</v>
      </c>
      <c r="J10" s="64">
        <v>44591</v>
      </c>
      <c r="K10" s="58" t="s">
        <v>117</v>
      </c>
      <c r="L10" s="58" t="s">
        <v>170</v>
      </c>
      <c r="M10" s="58" t="s">
        <v>4</v>
      </c>
      <c r="N10" s="62">
        <v>32</v>
      </c>
      <c r="O10" s="63">
        <v>44901</v>
      </c>
      <c r="P10" s="62"/>
      <c r="Q10" s="65"/>
    </row>
    <row r="11" spans="1:17" ht="69.75" customHeight="1" x14ac:dyDescent="0.25">
      <c r="A11" s="62">
        <v>2023</v>
      </c>
      <c r="B11" s="59">
        <v>10</v>
      </c>
      <c r="C11" s="67" t="s">
        <v>371</v>
      </c>
      <c r="D11" s="58" t="s">
        <v>377</v>
      </c>
      <c r="E11" s="9">
        <v>63249.04</v>
      </c>
      <c r="F11" s="9">
        <f>E11+(E11*5%)</f>
        <v>66411.491999999998</v>
      </c>
      <c r="G11" s="66" t="s">
        <v>376</v>
      </c>
      <c r="H11" s="59" t="s">
        <v>169</v>
      </c>
      <c r="I11" s="59" t="s">
        <v>169</v>
      </c>
      <c r="J11" s="64">
        <v>44957</v>
      </c>
      <c r="K11" s="58" t="s">
        <v>135</v>
      </c>
      <c r="L11" s="58" t="s">
        <v>141</v>
      </c>
      <c r="M11" s="58" t="s">
        <v>408</v>
      </c>
      <c r="N11" s="62">
        <v>71</v>
      </c>
      <c r="O11" s="63">
        <v>44924</v>
      </c>
      <c r="P11" s="62"/>
      <c r="Q11" s="65"/>
    </row>
    <row r="12" spans="1:17" ht="69.75" customHeight="1" x14ac:dyDescent="0.25">
      <c r="A12" s="62">
        <v>2023</v>
      </c>
      <c r="B12" s="59">
        <v>11</v>
      </c>
      <c r="C12" s="67" t="s">
        <v>372</v>
      </c>
      <c r="D12" s="58" t="s">
        <v>377</v>
      </c>
      <c r="E12" s="9">
        <v>31721.42</v>
      </c>
      <c r="F12" s="9">
        <f>E12+(E12*5%)</f>
        <v>33307.490999999995</v>
      </c>
      <c r="G12" s="66" t="s">
        <v>378</v>
      </c>
      <c r="H12" s="59" t="s">
        <v>384</v>
      </c>
      <c r="I12" s="59" t="s">
        <v>384</v>
      </c>
      <c r="J12" s="64">
        <v>44957</v>
      </c>
      <c r="K12" s="58" t="s">
        <v>135</v>
      </c>
      <c r="L12" s="58" t="s">
        <v>141</v>
      </c>
      <c r="M12" s="58" t="s">
        <v>408</v>
      </c>
      <c r="N12" s="62">
        <v>71</v>
      </c>
      <c r="O12" s="63">
        <v>44924</v>
      </c>
      <c r="P12" s="62"/>
      <c r="Q12" s="65"/>
    </row>
    <row r="13" spans="1:17" ht="69.75" customHeight="1" x14ac:dyDescent="0.25">
      <c r="A13" s="62">
        <v>2023</v>
      </c>
      <c r="B13" s="59">
        <v>12</v>
      </c>
      <c r="C13" s="67" t="s">
        <v>373</v>
      </c>
      <c r="D13" s="58" t="s">
        <v>379</v>
      </c>
      <c r="E13" s="9">
        <v>103285.71</v>
      </c>
      <c r="F13" s="9">
        <f>E13+(E13*5%)</f>
        <v>108449.9955</v>
      </c>
      <c r="G13" s="66" t="s">
        <v>378</v>
      </c>
      <c r="H13" s="59" t="s">
        <v>384</v>
      </c>
      <c r="I13" s="59"/>
      <c r="J13" s="64">
        <v>44957</v>
      </c>
      <c r="K13" s="58" t="s">
        <v>135</v>
      </c>
      <c r="L13" s="58" t="s">
        <v>141</v>
      </c>
      <c r="M13" s="58" t="s">
        <v>408</v>
      </c>
      <c r="N13" s="62">
        <v>71</v>
      </c>
      <c r="O13" s="63">
        <v>44924</v>
      </c>
      <c r="P13" s="62"/>
      <c r="Q13" s="65"/>
    </row>
    <row r="14" spans="1:17" ht="69.75" customHeight="1" x14ac:dyDescent="0.25">
      <c r="A14" s="62">
        <v>2023</v>
      </c>
      <c r="B14" s="59">
        <v>13</v>
      </c>
      <c r="C14" s="67" t="s">
        <v>374</v>
      </c>
      <c r="D14" s="58" t="s">
        <v>377</v>
      </c>
      <c r="E14" s="9">
        <v>32250</v>
      </c>
      <c r="F14" s="9">
        <f>E14+(E14*5%)</f>
        <v>33862.5</v>
      </c>
      <c r="G14" s="66" t="s">
        <v>380</v>
      </c>
      <c r="H14" s="59" t="s">
        <v>385</v>
      </c>
      <c r="I14" s="59"/>
      <c r="J14" s="64">
        <v>44957</v>
      </c>
      <c r="K14" s="58" t="s">
        <v>135</v>
      </c>
      <c r="L14" s="58" t="s">
        <v>141</v>
      </c>
      <c r="M14" s="58" t="s">
        <v>408</v>
      </c>
      <c r="N14" s="62">
        <v>71</v>
      </c>
      <c r="O14" s="63">
        <v>44924</v>
      </c>
      <c r="P14" s="62"/>
      <c r="Q14" s="65"/>
    </row>
    <row r="15" spans="1:17" ht="69.75" customHeight="1" x14ac:dyDescent="0.25">
      <c r="A15" s="62">
        <v>2023</v>
      </c>
      <c r="B15" s="59">
        <v>14</v>
      </c>
      <c r="C15" s="67" t="s">
        <v>375</v>
      </c>
      <c r="D15" s="58" t="s">
        <v>382</v>
      </c>
      <c r="E15" s="9">
        <v>38493.800000000003</v>
      </c>
      <c r="F15" s="9">
        <f>E15+(E15*5%)</f>
        <v>40418.490000000005</v>
      </c>
      <c r="G15" s="66" t="s">
        <v>381</v>
      </c>
      <c r="H15" s="59" t="s">
        <v>383</v>
      </c>
      <c r="I15" s="59"/>
      <c r="J15" s="64">
        <v>44957</v>
      </c>
      <c r="K15" s="58" t="s">
        <v>135</v>
      </c>
      <c r="L15" s="58" t="s">
        <v>141</v>
      </c>
      <c r="M15" s="58" t="s">
        <v>408</v>
      </c>
      <c r="N15" s="62">
        <v>71</v>
      </c>
      <c r="O15" s="63">
        <v>44924</v>
      </c>
      <c r="P15" s="62"/>
      <c r="Q15" s="65"/>
    </row>
    <row r="16" spans="1:17" ht="30" x14ac:dyDescent="0.25">
      <c r="A16" s="62">
        <v>2023</v>
      </c>
      <c r="B16" s="59">
        <v>15</v>
      </c>
      <c r="C16" s="67" t="s">
        <v>386</v>
      </c>
      <c r="D16" s="58" t="s">
        <v>387</v>
      </c>
      <c r="E16" s="9">
        <v>558</v>
      </c>
      <c r="F16" s="9">
        <v>558</v>
      </c>
      <c r="G16" s="58" t="s">
        <v>388</v>
      </c>
      <c r="H16" s="59" t="s">
        <v>56</v>
      </c>
      <c r="I16" s="59" t="s">
        <v>56</v>
      </c>
      <c r="J16" s="64">
        <v>44957</v>
      </c>
      <c r="K16" s="58" t="s">
        <v>3</v>
      </c>
      <c r="L16" s="58" t="s">
        <v>141</v>
      </c>
      <c r="M16" s="58" t="s">
        <v>4</v>
      </c>
      <c r="N16" s="62">
        <v>9</v>
      </c>
      <c r="O16" s="63">
        <v>44957</v>
      </c>
      <c r="P16" s="62"/>
      <c r="Q16" s="65"/>
    </row>
    <row r="17" spans="1:17" ht="60" x14ac:dyDescent="0.25">
      <c r="A17" s="62">
        <v>2023</v>
      </c>
      <c r="B17" s="59">
        <v>16</v>
      </c>
      <c r="C17" s="67" t="s">
        <v>390</v>
      </c>
      <c r="D17" s="58" t="s">
        <v>393</v>
      </c>
      <c r="E17" s="9">
        <v>397.92</v>
      </c>
      <c r="F17" s="9">
        <f>E17+(E17*22%)</f>
        <v>485.4624</v>
      </c>
      <c r="G17" s="66" t="s">
        <v>321</v>
      </c>
      <c r="H17" s="59" t="s">
        <v>322</v>
      </c>
      <c r="I17" s="59" t="s">
        <v>322</v>
      </c>
      <c r="J17" s="64">
        <v>44971</v>
      </c>
      <c r="K17" s="58" t="s">
        <v>3</v>
      </c>
      <c r="L17" s="58" t="s">
        <v>141</v>
      </c>
      <c r="M17" s="58" t="s">
        <v>391</v>
      </c>
      <c r="N17" s="62">
        <v>14</v>
      </c>
      <c r="O17" s="63">
        <v>44971</v>
      </c>
      <c r="P17" s="58" t="s">
        <v>392</v>
      </c>
      <c r="Q17" s="65"/>
    </row>
    <row r="18" spans="1:17" ht="30" x14ac:dyDescent="0.25">
      <c r="A18" s="62">
        <v>2023</v>
      </c>
      <c r="B18" s="59">
        <v>17</v>
      </c>
      <c r="C18" s="67" t="s">
        <v>394</v>
      </c>
      <c r="D18" s="58" t="s">
        <v>397</v>
      </c>
      <c r="E18" s="9">
        <v>995.2</v>
      </c>
      <c r="F18" s="9">
        <f>E18+(E18*22%)</f>
        <v>1214.144</v>
      </c>
      <c r="G18" s="58" t="s">
        <v>65</v>
      </c>
      <c r="H18" s="59" t="s">
        <v>158</v>
      </c>
      <c r="I18" s="59" t="s">
        <v>158</v>
      </c>
      <c r="J18" s="64">
        <v>44980</v>
      </c>
      <c r="K18" s="58" t="s">
        <v>3</v>
      </c>
      <c r="L18" s="58" t="s">
        <v>141</v>
      </c>
      <c r="M18" s="58" t="s">
        <v>4</v>
      </c>
      <c r="N18" s="62">
        <v>18</v>
      </c>
      <c r="O18" s="63">
        <v>44980</v>
      </c>
      <c r="P18" s="62"/>
      <c r="Q18" s="65"/>
    </row>
    <row r="19" spans="1:17" ht="60" x14ac:dyDescent="0.25">
      <c r="A19" s="62">
        <v>2023</v>
      </c>
      <c r="B19" s="59">
        <v>18</v>
      </c>
      <c r="C19" s="67" t="s">
        <v>396</v>
      </c>
      <c r="D19" s="58" t="s">
        <v>395</v>
      </c>
      <c r="E19" s="9">
        <v>180</v>
      </c>
      <c r="F19" s="9">
        <f>E19+(E19*22%)</f>
        <v>219.6</v>
      </c>
      <c r="G19" s="58" t="s">
        <v>85</v>
      </c>
      <c r="H19" s="59" t="s">
        <v>86</v>
      </c>
      <c r="I19" s="59" t="s">
        <v>86</v>
      </c>
      <c r="J19" s="64">
        <v>44992</v>
      </c>
      <c r="K19" s="58" t="s">
        <v>3</v>
      </c>
      <c r="L19" s="58" t="s">
        <v>141</v>
      </c>
      <c r="M19" s="58" t="s">
        <v>4</v>
      </c>
      <c r="N19" s="62">
        <v>19</v>
      </c>
      <c r="O19" s="63">
        <v>44992</v>
      </c>
      <c r="P19" s="62"/>
      <c r="Q19" s="65"/>
    </row>
    <row r="20" spans="1:17" ht="30" x14ac:dyDescent="0.25">
      <c r="A20" s="62">
        <v>2023</v>
      </c>
      <c r="B20" s="59">
        <v>19</v>
      </c>
      <c r="C20" s="67" t="s">
        <v>399</v>
      </c>
      <c r="D20" s="58" t="s">
        <v>398</v>
      </c>
      <c r="E20" s="9">
        <v>1200</v>
      </c>
      <c r="F20" s="9">
        <f>E20+(E20*5%)</f>
        <v>1260</v>
      </c>
      <c r="G20" s="58" t="s">
        <v>400</v>
      </c>
      <c r="H20" s="59" t="s">
        <v>74</v>
      </c>
      <c r="I20" s="59" t="s">
        <v>74</v>
      </c>
      <c r="J20" s="64">
        <v>44992</v>
      </c>
      <c r="K20" s="58" t="s">
        <v>3</v>
      </c>
      <c r="L20" s="58" t="s">
        <v>141</v>
      </c>
      <c r="M20" s="58" t="s">
        <v>4</v>
      </c>
      <c r="N20" s="62">
        <v>20</v>
      </c>
      <c r="O20" s="63">
        <v>44992</v>
      </c>
      <c r="P20" s="62"/>
      <c r="Q20" s="65"/>
    </row>
    <row r="21" spans="1:17" ht="30" x14ac:dyDescent="0.25">
      <c r="A21" s="62">
        <v>2023</v>
      </c>
      <c r="B21" s="59">
        <v>20</v>
      </c>
      <c r="C21" s="67" t="s">
        <v>401</v>
      </c>
      <c r="D21" s="58" t="s">
        <v>402</v>
      </c>
      <c r="E21" s="9">
        <v>75</v>
      </c>
      <c r="F21" s="9">
        <f>E21+(E21*5%)</f>
        <v>78.75</v>
      </c>
      <c r="G21" s="58" t="s">
        <v>78</v>
      </c>
      <c r="H21" s="59" t="s">
        <v>407</v>
      </c>
      <c r="I21" s="59" t="s">
        <v>407</v>
      </c>
      <c r="J21" s="64">
        <v>44992</v>
      </c>
      <c r="K21" s="58" t="s">
        <v>3</v>
      </c>
      <c r="L21" s="58" t="s">
        <v>141</v>
      </c>
      <c r="M21" s="58" t="s">
        <v>4</v>
      </c>
      <c r="N21" s="62">
        <v>20</v>
      </c>
      <c r="O21" s="63">
        <v>44992</v>
      </c>
      <c r="P21" s="62"/>
      <c r="Q21" s="65"/>
    </row>
    <row r="22" spans="1:17" ht="45" x14ac:dyDescent="0.25">
      <c r="A22" s="62">
        <v>2023</v>
      </c>
      <c r="B22" s="59">
        <v>21</v>
      </c>
      <c r="C22" s="67" t="s">
        <v>403</v>
      </c>
      <c r="D22" s="58" t="s">
        <v>404</v>
      </c>
      <c r="E22" s="9">
        <v>300</v>
      </c>
      <c r="F22" s="9">
        <f>E22+(E22*5%)</f>
        <v>315</v>
      </c>
      <c r="G22" s="58" t="s">
        <v>405</v>
      </c>
      <c r="H22" s="59" t="s">
        <v>406</v>
      </c>
      <c r="I22" s="59" t="s">
        <v>406</v>
      </c>
      <c r="J22" s="64">
        <v>44999</v>
      </c>
      <c r="K22" s="58" t="s">
        <v>3</v>
      </c>
      <c r="L22" s="58" t="s">
        <v>141</v>
      </c>
      <c r="M22" s="58" t="s">
        <v>4</v>
      </c>
      <c r="N22" s="62">
        <v>25</v>
      </c>
      <c r="O22" s="63">
        <v>44999</v>
      </c>
      <c r="P22" s="62"/>
      <c r="Q22" s="65"/>
    </row>
    <row r="23" spans="1:17" ht="30" x14ac:dyDescent="0.25">
      <c r="A23" s="62">
        <v>2023</v>
      </c>
      <c r="B23" s="59">
        <v>22</v>
      </c>
      <c r="C23" s="67" t="s">
        <v>409</v>
      </c>
      <c r="D23" s="58" t="s">
        <v>410</v>
      </c>
      <c r="E23" s="9">
        <v>159.57</v>
      </c>
      <c r="F23" s="9">
        <f>E23+(E23*22%)</f>
        <v>194.6754</v>
      </c>
      <c r="G23" s="58" t="s">
        <v>370</v>
      </c>
      <c r="H23" s="59" t="s">
        <v>349</v>
      </c>
      <c r="I23" s="59" t="s">
        <v>349</v>
      </c>
      <c r="J23" s="64">
        <v>45002</v>
      </c>
      <c r="K23" s="58" t="s">
        <v>3</v>
      </c>
      <c r="L23" s="58" t="s">
        <v>141</v>
      </c>
      <c r="M23" s="58" t="s">
        <v>4</v>
      </c>
      <c r="N23" s="62">
        <v>26</v>
      </c>
      <c r="O23" s="63">
        <v>45002</v>
      </c>
      <c r="P23" s="62"/>
      <c r="Q23" s="65"/>
    </row>
    <row r="24" spans="1:17" ht="75" x14ac:dyDescent="0.25">
      <c r="A24" s="62">
        <v>2023</v>
      </c>
      <c r="B24" s="59">
        <v>23</v>
      </c>
      <c r="C24" s="67" t="s">
        <v>411</v>
      </c>
      <c r="D24" s="58" t="s">
        <v>412</v>
      </c>
      <c r="E24" s="9">
        <v>909.09</v>
      </c>
      <c r="F24" s="9">
        <f>E24+(E24*10%)</f>
        <v>999.99900000000002</v>
      </c>
      <c r="G24" s="58" t="s">
        <v>413</v>
      </c>
      <c r="H24" s="59" t="s">
        <v>414</v>
      </c>
      <c r="I24" s="59" t="s">
        <v>414</v>
      </c>
      <c r="J24" s="64">
        <v>45027</v>
      </c>
      <c r="K24" s="58" t="s">
        <v>3</v>
      </c>
      <c r="L24" s="58" t="s">
        <v>141</v>
      </c>
      <c r="M24" s="58" t="s">
        <v>4</v>
      </c>
      <c r="N24" s="62">
        <v>30</v>
      </c>
      <c r="O24" s="63">
        <v>45027</v>
      </c>
      <c r="P24" s="62"/>
      <c r="Q24" s="65"/>
    </row>
    <row r="25" spans="1:17" ht="30" x14ac:dyDescent="0.25">
      <c r="A25" s="62">
        <v>2023</v>
      </c>
      <c r="B25" s="59">
        <v>24</v>
      </c>
      <c r="C25" s="67" t="s">
        <v>415</v>
      </c>
      <c r="D25" s="58" t="s">
        <v>416</v>
      </c>
      <c r="E25" s="68">
        <v>739.64</v>
      </c>
      <c r="F25" s="9">
        <f>E25+(E25*5%)</f>
        <v>776.62199999999996</v>
      </c>
      <c r="G25" s="58" t="s">
        <v>370</v>
      </c>
      <c r="H25" s="59" t="s">
        <v>349</v>
      </c>
      <c r="I25" s="59" t="s">
        <v>349</v>
      </c>
      <c r="J25" s="64">
        <v>45035</v>
      </c>
      <c r="K25" s="58" t="s">
        <v>3</v>
      </c>
      <c r="L25" s="58" t="s">
        <v>141</v>
      </c>
      <c r="M25" s="58" t="s">
        <v>4</v>
      </c>
      <c r="N25" s="62">
        <v>33</v>
      </c>
      <c r="O25" s="63">
        <v>45035</v>
      </c>
      <c r="P25" s="62"/>
      <c r="Q25" s="65"/>
    </row>
    <row r="26" spans="1:17" ht="45" x14ac:dyDescent="0.25">
      <c r="A26" s="62">
        <v>2023</v>
      </c>
      <c r="B26" s="59">
        <v>25</v>
      </c>
      <c r="C26" s="67" t="s">
        <v>417</v>
      </c>
      <c r="D26" s="58" t="s">
        <v>418</v>
      </c>
      <c r="E26" s="68">
        <v>350</v>
      </c>
      <c r="F26" s="9">
        <f>E26+(E26*5%)</f>
        <v>367.5</v>
      </c>
      <c r="G26" s="58" t="s">
        <v>420</v>
      </c>
      <c r="H26" s="59" t="s">
        <v>343</v>
      </c>
      <c r="I26" s="59" t="s">
        <v>343</v>
      </c>
      <c r="J26" s="64">
        <v>45037</v>
      </c>
      <c r="K26" s="58" t="s">
        <v>421</v>
      </c>
      <c r="L26" s="58" t="s">
        <v>419</v>
      </c>
      <c r="M26" s="58" t="s">
        <v>4</v>
      </c>
      <c r="N26" s="62">
        <v>2</v>
      </c>
      <c r="O26" s="63">
        <v>45036</v>
      </c>
      <c r="P26" s="62"/>
      <c r="Q26" s="65"/>
    </row>
    <row r="27" spans="1:17" ht="60" x14ac:dyDescent="0.25">
      <c r="A27" s="62">
        <v>2023</v>
      </c>
      <c r="B27" s="59">
        <v>26</v>
      </c>
      <c r="C27" s="67" t="s">
        <v>422</v>
      </c>
      <c r="D27" s="58" t="s">
        <v>423</v>
      </c>
      <c r="E27" s="68">
        <v>250.2</v>
      </c>
      <c r="F27" s="9">
        <f t="shared" ref="F27:F32" si="0">E27+(E27*22%)</f>
        <v>305.24399999999997</v>
      </c>
      <c r="G27" s="66" t="s">
        <v>321</v>
      </c>
      <c r="H27" s="59" t="s">
        <v>322</v>
      </c>
      <c r="I27" s="59" t="s">
        <v>322</v>
      </c>
      <c r="J27" s="64">
        <v>45048</v>
      </c>
      <c r="K27" s="58" t="s">
        <v>3</v>
      </c>
      <c r="L27" s="58" t="s">
        <v>141</v>
      </c>
      <c r="M27" s="58" t="s">
        <v>4</v>
      </c>
      <c r="N27" s="62">
        <v>35</v>
      </c>
      <c r="O27" s="63">
        <v>45048</v>
      </c>
      <c r="P27" s="62"/>
      <c r="Q27" s="65"/>
    </row>
    <row r="28" spans="1:17" ht="45" x14ac:dyDescent="0.25">
      <c r="A28" s="62">
        <v>2023</v>
      </c>
      <c r="B28" s="59">
        <v>27</v>
      </c>
      <c r="C28" s="67" t="s">
        <v>424</v>
      </c>
      <c r="D28" s="58" t="s">
        <v>425</v>
      </c>
      <c r="E28" s="68">
        <v>150</v>
      </c>
      <c r="F28" s="9">
        <f t="shared" si="0"/>
        <v>183</v>
      </c>
      <c r="G28" s="58" t="s">
        <v>420</v>
      </c>
      <c r="H28" s="59" t="s">
        <v>343</v>
      </c>
      <c r="I28" s="59" t="s">
        <v>343</v>
      </c>
      <c r="J28" s="64">
        <v>45049</v>
      </c>
      <c r="K28" s="58" t="s">
        <v>6</v>
      </c>
      <c r="L28" s="58" t="s">
        <v>141</v>
      </c>
      <c r="M28" s="58" t="s">
        <v>4</v>
      </c>
      <c r="N28" s="62">
        <v>1</v>
      </c>
      <c r="O28" s="63">
        <v>45049</v>
      </c>
      <c r="P28" s="62"/>
      <c r="Q28" s="65"/>
    </row>
    <row r="29" spans="1:17" ht="45" x14ac:dyDescent="0.25">
      <c r="A29" s="62">
        <v>2023</v>
      </c>
      <c r="B29" s="59">
        <v>28</v>
      </c>
      <c r="C29" s="67" t="s">
        <v>428</v>
      </c>
      <c r="D29" s="58" t="s">
        <v>426</v>
      </c>
      <c r="E29" s="68">
        <v>48.19</v>
      </c>
      <c r="F29" s="9">
        <f t="shared" si="0"/>
        <v>58.791799999999995</v>
      </c>
      <c r="G29" s="58" t="s">
        <v>427</v>
      </c>
      <c r="H29" s="59" t="s">
        <v>429</v>
      </c>
      <c r="I29" s="59" t="s">
        <v>429</v>
      </c>
      <c r="J29" s="64">
        <v>45056</v>
      </c>
      <c r="K29" s="58" t="s">
        <v>421</v>
      </c>
      <c r="L29" s="58" t="s">
        <v>419</v>
      </c>
      <c r="M29" s="58" t="s">
        <v>4</v>
      </c>
      <c r="N29" s="62">
        <v>3</v>
      </c>
      <c r="O29" s="63">
        <v>45055</v>
      </c>
      <c r="P29" s="62"/>
      <c r="Q29" s="65"/>
    </row>
    <row r="30" spans="1:17" ht="30" x14ac:dyDescent="0.25">
      <c r="A30" s="62">
        <v>2023</v>
      </c>
      <c r="B30" s="59">
        <v>29</v>
      </c>
      <c r="C30" s="67" t="s">
        <v>430</v>
      </c>
      <c r="D30" s="58" t="s">
        <v>431</v>
      </c>
      <c r="E30" s="68">
        <v>4900</v>
      </c>
      <c r="F30" s="9">
        <f t="shared" si="0"/>
        <v>5978</v>
      </c>
      <c r="G30" s="58" t="s">
        <v>443</v>
      </c>
      <c r="H30" s="59" t="s">
        <v>432</v>
      </c>
      <c r="I30" s="59" t="s">
        <v>432</v>
      </c>
      <c r="J30" s="64">
        <v>45057</v>
      </c>
      <c r="K30" s="58" t="s">
        <v>8</v>
      </c>
      <c r="L30" s="58" t="s">
        <v>433</v>
      </c>
      <c r="M30" s="58" t="s">
        <v>4</v>
      </c>
      <c r="N30" s="62"/>
      <c r="O30" s="63"/>
      <c r="P30" s="62"/>
      <c r="Q30" s="65"/>
    </row>
    <row r="31" spans="1:17" ht="45" x14ac:dyDescent="0.25">
      <c r="A31" s="62">
        <v>2023</v>
      </c>
      <c r="B31" s="59">
        <v>30</v>
      </c>
      <c r="C31" s="67" t="s">
        <v>434</v>
      </c>
      <c r="D31" s="58" t="s">
        <v>435</v>
      </c>
      <c r="E31" s="9">
        <v>880</v>
      </c>
      <c r="F31" s="9">
        <f t="shared" si="0"/>
        <v>1073.5999999999999</v>
      </c>
      <c r="G31" s="58" t="s">
        <v>420</v>
      </c>
      <c r="H31" s="59" t="s">
        <v>343</v>
      </c>
      <c r="I31" s="59" t="s">
        <v>343</v>
      </c>
      <c r="J31" s="64">
        <v>45049</v>
      </c>
      <c r="K31" s="58" t="s">
        <v>421</v>
      </c>
      <c r="L31" s="58" t="s">
        <v>419</v>
      </c>
      <c r="M31" s="58" t="s">
        <v>4</v>
      </c>
      <c r="N31" s="62">
        <v>4</v>
      </c>
      <c r="O31" s="63">
        <v>45061</v>
      </c>
      <c r="P31" s="62"/>
      <c r="Q31" s="65"/>
    </row>
    <row r="32" spans="1:17" ht="45" x14ac:dyDescent="0.25">
      <c r="A32" s="62">
        <v>2023</v>
      </c>
      <c r="B32" s="59">
        <v>31</v>
      </c>
      <c r="C32" s="67" t="s">
        <v>437</v>
      </c>
      <c r="D32" s="58" t="s">
        <v>438</v>
      </c>
      <c r="E32" s="68">
        <v>2520</v>
      </c>
      <c r="F32" s="9">
        <f t="shared" si="0"/>
        <v>3074.4</v>
      </c>
      <c r="G32" s="66" t="s">
        <v>321</v>
      </c>
      <c r="H32" s="59" t="s">
        <v>322</v>
      </c>
      <c r="I32" s="59" t="s">
        <v>322</v>
      </c>
      <c r="J32" s="64">
        <v>45068</v>
      </c>
      <c r="K32" s="58" t="s">
        <v>3</v>
      </c>
      <c r="L32" s="58" t="s">
        <v>141</v>
      </c>
      <c r="M32" s="58" t="s">
        <v>444</v>
      </c>
      <c r="N32" s="62">
        <v>40</v>
      </c>
      <c r="O32" s="63">
        <v>45068</v>
      </c>
      <c r="P32" s="62"/>
      <c r="Q32" s="65"/>
    </row>
    <row r="33" spans="1:17" ht="69.75" customHeight="1" x14ac:dyDescent="0.25">
      <c r="A33" s="62">
        <v>2023</v>
      </c>
      <c r="B33" s="59">
        <v>32</v>
      </c>
      <c r="C33" s="67" t="s">
        <v>439</v>
      </c>
      <c r="D33" s="58" t="s">
        <v>440</v>
      </c>
      <c r="E33" s="68">
        <v>14289.14</v>
      </c>
      <c r="F33" s="9">
        <v>14289.14</v>
      </c>
      <c r="G33" s="58" t="s">
        <v>107</v>
      </c>
      <c r="H33" s="59" t="s">
        <v>108</v>
      </c>
      <c r="I33" s="59" t="s">
        <v>120</v>
      </c>
      <c r="J33" s="64">
        <v>45070</v>
      </c>
      <c r="K33" s="58" t="s">
        <v>421</v>
      </c>
      <c r="L33" s="58" t="s">
        <v>419</v>
      </c>
      <c r="M33" s="58" t="s">
        <v>31</v>
      </c>
      <c r="N33" s="62">
        <v>5</v>
      </c>
      <c r="O33" s="63">
        <v>45070</v>
      </c>
      <c r="P33" s="62"/>
      <c r="Q33" s="65"/>
    </row>
    <row r="34" spans="1:17" ht="69.75" customHeight="1" x14ac:dyDescent="0.25">
      <c r="A34" s="62">
        <v>2023</v>
      </c>
      <c r="B34" s="59">
        <v>33</v>
      </c>
      <c r="C34" s="67" t="s">
        <v>441</v>
      </c>
      <c r="D34" s="58" t="s">
        <v>442</v>
      </c>
      <c r="E34" s="68">
        <v>12000</v>
      </c>
      <c r="F34" s="9">
        <v>12000</v>
      </c>
      <c r="G34" s="58" t="s">
        <v>107</v>
      </c>
      <c r="H34" s="59" t="s">
        <v>108</v>
      </c>
      <c r="I34" s="59" t="s">
        <v>120</v>
      </c>
      <c r="J34" s="64">
        <v>45071</v>
      </c>
      <c r="K34" s="58" t="s">
        <v>421</v>
      </c>
      <c r="L34" s="58" t="s">
        <v>141</v>
      </c>
      <c r="M34" s="58" t="s">
        <v>31</v>
      </c>
      <c r="N34" s="62">
        <v>6</v>
      </c>
      <c r="O34" s="63">
        <v>45071</v>
      </c>
      <c r="P34" s="62"/>
      <c r="Q34" s="65"/>
    </row>
    <row r="35" spans="1:17" ht="42.75" customHeight="1" x14ac:dyDescent="0.25">
      <c r="A35" s="62">
        <v>2023</v>
      </c>
      <c r="B35" s="59">
        <v>34</v>
      </c>
      <c r="C35" s="67" t="s">
        <v>446</v>
      </c>
      <c r="D35" s="58" t="s">
        <v>445</v>
      </c>
      <c r="E35" s="68">
        <v>55.94</v>
      </c>
      <c r="F35" s="9">
        <v>60.78</v>
      </c>
      <c r="G35" s="58" t="s">
        <v>447</v>
      </c>
      <c r="H35" s="59" t="s">
        <v>311</v>
      </c>
      <c r="I35" s="59" t="s">
        <v>311</v>
      </c>
      <c r="J35" s="64">
        <v>45082</v>
      </c>
      <c r="K35" s="58" t="s">
        <v>421</v>
      </c>
      <c r="L35" s="58" t="s">
        <v>419</v>
      </c>
      <c r="M35" s="58" t="s">
        <v>4</v>
      </c>
      <c r="N35" s="62">
        <v>7</v>
      </c>
      <c r="O35" s="63">
        <v>45082</v>
      </c>
      <c r="P35" s="62"/>
      <c r="Q35" s="65"/>
    </row>
    <row r="36" spans="1:17" ht="45" x14ac:dyDescent="0.25">
      <c r="A36" s="62">
        <v>2023</v>
      </c>
      <c r="B36" s="59">
        <v>35</v>
      </c>
      <c r="C36" s="67" t="s">
        <v>448</v>
      </c>
      <c r="D36" s="58" t="s">
        <v>633</v>
      </c>
      <c r="E36" s="68">
        <v>429.83</v>
      </c>
      <c r="F36" s="9">
        <v>480.14</v>
      </c>
      <c r="G36" s="58" t="s">
        <v>449</v>
      </c>
      <c r="H36" s="69" t="s">
        <v>450</v>
      </c>
      <c r="I36" s="69" t="s">
        <v>450</v>
      </c>
      <c r="J36" s="60">
        <v>45082</v>
      </c>
      <c r="K36" s="58" t="s">
        <v>421</v>
      </c>
      <c r="L36" s="58" t="s">
        <v>419</v>
      </c>
      <c r="M36" s="58" t="s">
        <v>4</v>
      </c>
      <c r="N36" s="62">
        <v>7</v>
      </c>
      <c r="O36" s="63">
        <v>45082</v>
      </c>
      <c r="P36" s="62"/>
      <c r="Q36" s="65"/>
    </row>
    <row r="37" spans="1:17" ht="45" x14ac:dyDescent="0.25">
      <c r="A37" s="62">
        <v>2023</v>
      </c>
      <c r="B37" s="59">
        <v>36</v>
      </c>
      <c r="C37" s="67" t="s">
        <v>451</v>
      </c>
      <c r="D37" s="58" t="s">
        <v>632</v>
      </c>
      <c r="E37" s="68">
        <v>131.13999999999999</v>
      </c>
      <c r="F37" s="9">
        <v>160</v>
      </c>
      <c r="G37" s="58" t="s">
        <v>452</v>
      </c>
      <c r="H37" s="69" t="s">
        <v>453</v>
      </c>
      <c r="I37" s="69" t="s">
        <v>453</v>
      </c>
      <c r="J37" s="60">
        <v>45082</v>
      </c>
      <c r="K37" s="58" t="s">
        <v>421</v>
      </c>
      <c r="L37" s="58" t="s">
        <v>419</v>
      </c>
      <c r="M37" s="58" t="s">
        <v>4</v>
      </c>
      <c r="N37" s="62">
        <v>7</v>
      </c>
      <c r="O37" s="63">
        <v>45082</v>
      </c>
      <c r="P37" s="62"/>
      <c r="Q37" s="65"/>
    </row>
    <row r="38" spans="1:17" ht="30" x14ac:dyDescent="0.25">
      <c r="A38" s="62">
        <v>2023</v>
      </c>
      <c r="B38" s="59">
        <v>37</v>
      </c>
      <c r="C38" s="67" t="s">
        <v>454</v>
      </c>
      <c r="D38" s="58" t="s">
        <v>455</v>
      </c>
      <c r="E38" s="68">
        <v>576.41999999999996</v>
      </c>
      <c r="F38" s="9">
        <f>E38+(E38*22%)</f>
        <v>703.23239999999998</v>
      </c>
      <c r="G38" s="58" t="s">
        <v>97</v>
      </c>
      <c r="H38" s="69" t="s">
        <v>99</v>
      </c>
      <c r="I38" s="69" t="s">
        <v>98</v>
      </c>
      <c r="J38" s="60">
        <v>45082</v>
      </c>
      <c r="K38" s="58" t="s">
        <v>3</v>
      </c>
      <c r="L38" s="58"/>
      <c r="M38" s="58" t="s">
        <v>4</v>
      </c>
      <c r="N38" s="58">
        <v>42</v>
      </c>
      <c r="O38" s="63">
        <v>45085</v>
      </c>
      <c r="P38" s="62"/>
      <c r="Q38" s="65"/>
    </row>
    <row r="39" spans="1:17" ht="60" x14ac:dyDescent="0.25">
      <c r="A39" s="62">
        <v>2023</v>
      </c>
      <c r="B39" s="59">
        <v>38</v>
      </c>
      <c r="C39" s="67" t="s">
        <v>456</v>
      </c>
      <c r="D39" s="58" t="s">
        <v>460</v>
      </c>
      <c r="E39" s="9">
        <v>313.2</v>
      </c>
      <c r="F39" s="9">
        <f>E39+(E39*22%)</f>
        <v>382.10399999999998</v>
      </c>
      <c r="G39" s="58" t="s">
        <v>400</v>
      </c>
      <c r="H39" s="69" t="s">
        <v>74</v>
      </c>
      <c r="I39" s="69" t="s">
        <v>74</v>
      </c>
      <c r="J39" s="60">
        <v>45085</v>
      </c>
      <c r="K39" s="58" t="s">
        <v>3</v>
      </c>
      <c r="L39" s="58"/>
      <c r="M39" s="58" t="s">
        <v>457</v>
      </c>
      <c r="N39" s="58">
        <v>43</v>
      </c>
      <c r="O39" s="63">
        <v>45085</v>
      </c>
      <c r="P39" s="64"/>
      <c r="Q39" s="65"/>
    </row>
    <row r="40" spans="1:17" ht="30" x14ac:dyDescent="0.25">
      <c r="A40" s="62">
        <v>2023</v>
      </c>
      <c r="B40" s="59">
        <v>39</v>
      </c>
      <c r="C40" s="67" t="s">
        <v>458</v>
      </c>
      <c r="D40" s="58" t="s">
        <v>459</v>
      </c>
      <c r="E40" s="9">
        <v>800</v>
      </c>
      <c r="F40" s="9">
        <f>E40+(E40*22%)</f>
        <v>976</v>
      </c>
      <c r="G40" s="66" t="s">
        <v>461</v>
      </c>
      <c r="H40" s="59" t="s">
        <v>462</v>
      </c>
      <c r="I40" s="59" t="s">
        <v>462</v>
      </c>
      <c r="J40" s="64">
        <v>45085</v>
      </c>
      <c r="K40" s="58" t="s">
        <v>3</v>
      </c>
      <c r="L40" s="58"/>
      <c r="M40" s="58" t="s">
        <v>4</v>
      </c>
      <c r="N40" s="58">
        <v>44</v>
      </c>
      <c r="O40" s="63">
        <v>45085</v>
      </c>
      <c r="P40" s="62"/>
      <c r="Q40" s="65"/>
    </row>
    <row r="41" spans="1:17" ht="60" x14ac:dyDescent="0.25">
      <c r="A41" s="62">
        <v>2023</v>
      </c>
      <c r="B41" s="59">
        <v>40</v>
      </c>
      <c r="C41" s="67" t="s">
        <v>463</v>
      </c>
      <c r="D41" s="58" t="s">
        <v>464</v>
      </c>
      <c r="E41" s="68">
        <v>304</v>
      </c>
      <c r="F41" s="9">
        <f>E41+(E41*22%)</f>
        <v>370.88</v>
      </c>
      <c r="G41" s="58" t="s">
        <v>465</v>
      </c>
      <c r="H41" s="59" t="s">
        <v>467</v>
      </c>
      <c r="I41" s="59" t="s">
        <v>468</v>
      </c>
      <c r="J41" s="64">
        <v>45090</v>
      </c>
      <c r="K41" s="58" t="s">
        <v>3</v>
      </c>
      <c r="L41" s="58"/>
      <c r="M41" s="58" t="s">
        <v>4</v>
      </c>
      <c r="N41" s="58">
        <v>45</v>
      </c>
      <c r="O41" s="63">
        <v>45085</v>
      </c>
      <c r="P41" s="58" t="s">
        <v>466</v>
      </c>
      <c r="Q41" s="65"/>
    </row>
    <row r="42" spans="1:17" ht="30" x14ac:dyDescent="0.25">
      <c r="A42" s="62">
        <v>2023</v>
      </c>
      <c r="B42" s="59">
        <v>41</v>
      </c>
      <c r="C42" s="67" t="s">
        <v>469</v>
      </c>
      <c r="D42" s="58" t="s">
        <v>180</v>
      </c>
      <c r="E42" s="68">
        <v>298.88</v>
      </c>
      <c r="F42" s="9">
        <f>E42+(E42*22%)</f>
        <v>364.6336</v>
      </c>
      <c r="G42" s="58" t="s">
        <v>181</v>
      </c>
      <c r="H42" s="59" t="s">
        <v>182</v>
      </c>
      <c r="I42" s="59" t="s">
        <v>182</v>
      </c>
      <c r="J42" s="64">
        <v>45090</v>
      </c>
      <c r="K42" s="58" t="s">
        <v>3</v>
      </c>
      <c r="L42" s="58"/>
      <c r="M42" s="58" t="s">
        <v>4</v>
      </c>
      <c r="N42" s="58">
        <v>46</v>
      </c>
      <c r="O42" s="63">
        <v>45090</v>
      </c>
      <c r="P42" s="58"/>
      <c r="Q42" s="65"/>
    </row>
    <row r="43" spans="1:17" ht="77.25" customHeight="1" x14ac:dyDescent="0.25">
      <c r="A43" s="62">
        <v>2023</v>
      </c>
      <c r="B43" s="59">
        <v>42</v>
      </c>
      <c r="C43" s="67" t="s">
        <v>470</v>
      </c>
      <c r="D43" s="58" t="s">
        <v>471</v>
      </c>
      <c r="E43" s="9">
        <v>38094.28</v>
      </c>
      <c r="F43" s="9">
        <f>E43+(E43*5%)</f>
        <v>39998.993999999999</v>
      </c>
      <c r="G43" s="58" t="s">
        <v>348</v>
      </c>
      <c r="H43" s="59" t="s">
        <v>325</v>
      </c>
      <c r="I43" s="59" t="s">
        <v>325</v>
      </c>
      <c r="J43" s="64">
        <v>45104</v>
      </c>
      <c r="K43" s="58" t="s">
        <v>228</v>
      </c>
      <c r="L43" s="58"/>
      <c r="M43" s="58" t="s">
        <v>4</v>
      </c>
      <c r="N43" s="58">
        <v>16</v>
      </c>
      <c r="O43" s="63">
        <v>45104</v>
      </c>
      <c r="P43" s="58"/>
      <c r="Q43" s="65"/>
    </row>
    <row r="44" spans="1:17" ht="45.75" customHeight="1" x14ac:dyDescent="0.25">
      <c r="A44" s="62">
        <v>2023</v>
      </c>
      <c r="B44" s="59">
        <v>43</v>
      </c>
      <c r="C44" s="70" t="s">
        <v>485</v>
      </c>
      <c r="D44" s="70" t="s">
        <v>484</v>
      </c>
      <c r="E44" s="68">
        <v>33100</v>
      </c>
      <c r="F44" s="9">
        <f t="shared" ref="F44:F50" si="1">E44+(E44*22%)</f>
        <v>40382</v>
      </c>
      <c r="G44" s="58" t="s">
        <v>493</v>
      </c>
      <c r="H44" s="59" t="s">
        <v>486</v>
      </c>
      <c r="I44" s="59" t="s">
        <v>486</v>
      </c>
      <c r="J44" s="64">
        <v>45117</v>
      </c>
      <c r="K44" s="58" t="s">
        <v>3</v>
      </c>
      <c r="L44" s="58"/>
      <c r="M44" s="58" t="s">
        <v>4</v>
      </c>
      <c r="N44" s="62">
        <v>48</v>
      </c>
      <c r="O44" s="63">
        <v>45117</v>
      </c>
      <c r="P44" s="62"/>
      <c r="Q44" s="65"/>
    </row>
    <row r="45" spans="1:17" ht="45" x14ac:dyDescent="0.25">
      <c r="A45" s="62">
        <v>2023</v>
      </c>
      <c r="B45" s="59">
        <v>44</v>
      </c>
      <c r="C45" s="70" t="s">
        <v>472</v>
      </c>
      <c r="D45" s="71" t="s">
        <v>473</v>
      </c>
      <c r="E45" s="68">
        <v>10600</v>
      </c>
      <c r="F45" s="9">
        <f t="shared" si="1"/>
        <v>12932</v>
      </c>
      <c r="G45" s="58" t="s">
        <v>487</v>
      </c>
      <c r="H45" s="59" t="s">
        <v>489</v>
      </c>
      <c r="I45" s="59" t="s">
        <v>488</v>
      </c>
      <c r="J45" s="64">
        <v>45119</v>
      </c>
      <c r="K45" s="58" t="s">
        <v>8</v>
      </c>
      <c r="L45" s="58" t="s">
        <v>354</v>
      </c>
      <c r="M45" s="58" t="s">
        <v>4</v>
      </c>
      <c r="N45" s="62">
        <v>16</v>
      </c>
      <c r="O45" s="63">
        <v>45132</v>
      </c>
      <c r="P45" s="62"/>
      <c r="Q45" s="65"/>
    </row>
    <row r="46" spans="1:17" ht="30" x14ac:dyDescent="0.25">
      <c r="A46" s="62">
        <v>2023</v>
      </c>
      <c r="B46" s="59">
        <v>45</v>
      </c>
      <c r="C46" s="70" t="s">
        <v>474</v>
      </c>
      <c r="D46" s="70" t="s">
        <v>475</v>
      </c>
      <c r="E46" s="68">
        <v>290</v>
      </c>
      <c r="F46" s="9">
        <f t="shared" si="1"/>
        <v>353.8</v>
      </c>
      <c r="G46" s="58" t="s">
        <v>420</v>
      </c>
      <c r="H46" s="59" t="s">
        <v>343</v>
      </c>
      <c r="I46" s="59" t="s">
        <v>343</v>
      </c>
      <c r="J46" s="64">
        <v>45121</v>
      </c>
      <c r="K46" s="58" t="s">
        <v>3</v>
      </c>
      <c r="L46" s="58"/>
      <c r="M46" s="58" t="s">
        <v>4</v>
      </c>
      <c r="N46" s="62">
        <v>49</v>
      </c>
      <c r="O46" s="63">
        <v>45120</v>
      </c>
      <c r="P46" s="62"/>
      <c r="Q46" s="65"/>
    </row>
    <row r="47" spans="1:17" ht="75" x14ac:dyDescent="0.25">
      <c r="A47" s="62">
        <v>2023</v>
      </c>
      <c r="B47" s="59">
        <v>46</v>
      </c>
      <c r="C47" s="70" t="s">
        <v>476</v>
      </c>
      <c r="D47" s="70" t="s">
        <v>477</v>
      </c>
      <c r="E47" s="68">
        <v>270</v>
      </c>
      <c r="F47" s="9">
        <f t="shared" si="1"/>
        <v>329.4</v>
      </c>
      <c r="G47" s="58" t="s">
        <v>81</v>
      </c>
      <c r="H47" s="59" t="s">
        <v>82</v>
      </c>
      <c r="I47" s="59" t="s">
        <v>82</v>
      </c>
      <c r="J47" s="64">
        <v>45124</v>
      </c>
      <c r="K47" s="58" t="s">
        <v>3</v>
      </c>
      <c r="L47" s="58"/>
      <c r="M47" s="58" t="s">
        <v>4</v>
      </c>
      <c r="N47" s="62">
        <v>50</v>
      </c>
      <c r="O47" s="63">
        <v>45124</v>
      </c>
      <c r="P47" s="62"/>
      <c r="Q47" s="65"/>
    </row>
    <row r="48" spans="1:17" ht="30" x14ac:dyDescent="0.25">
      <c r="A48" s="62">
        <v>2023</v>
      </c>
      <c r="B48" s="59">
        <v>47</v>
      </c>
      <c r="C48" s="70" t="s">
        <v>478</v>
      </c>
      <c r="D48" s="70" t="s">
        <v>479</v>
      </c>
      <c r="E48" s="68">
        <v>1760</v>
      </c>
      <c r="F48" s="9">
        <f t="shared" si="1"/>
        <v>2147.1999999999998</v>
      </c>
      <c r="G48" s="58" t="s">
        <v>321</v>
      </c>
      <c r="H48" s="59" t="s">
        <v>322</v>
      </c>
      <c r="I48" s="59" t="s">
        <v>322</v>
      </c>
      <c r="J48" s="64">
        <v>45132</v>
      </c>
      <c r="K48" s="58" t="s">
        <v>3</v>
      </c>
      <c r="L48" s="58"/>
      <c r="M48" s="58" t="s">
        <v>4</v>
      </c>
      <c r="N48" s="62">
        <v>51</v>
      </c>
      <c r="O48" s="63">
        <v>45132</v>
      </c>
      <c r="P48" s="62"/>
      <c r="Q48" s="65"/>
    </row>
    <row r="49" spans="1:17" ht="60" x14ac:dyDescent="0.25">
      <c r="A49" s="62">
        <v>2023</v>
      </c>
      <c r="B49" s="59">
        <v>48</v>
      </c>
      <c r="C49" s="70" t="s">
        <v>481</v>
      </c>
      <c r="D49" s="72" t="s">
        <v>480</v>
      </c>
      <c r="E49" s="68">
        <v>250</v>
      </c>
      <c r="F49" s="9">
        <f t="shared" si="1"/>
        <v>305</v>
      </c>
      <c r="G49" s="58" t="s">
        <v>482</v>
      </c>
      <c r="H49" s="73">
        <v>94091090277</v>
      </c>
      <c r="I49" s="59" t="s">
        <v>483</v>
      </c>
      <c r="J49" s="64">
        <v>45132</v>
      </c>
      <c r="K49" s="58" t="s">
        <v>421</v>
      </c>
      <c r="L49" s="58" t="s">
        <v>419</v>
      </c>
      <c r="M49" s="58" t="s">
        <v>4</v>
      </c>
      <c r="N49" s="62">
        <v>10</v>
      </c>
      <c r="O49" s="63">
        <v>45132</v>
      </c>
      <c r="P49" s="62"/>
      <c r="Q49" s="65"/>
    </row>
    <row r="50" spans="1:17" ht="45" x14ac:dyDescent="0.25">
      <c r="A50" s="62">
        <v>2023</v>
      </c>
      <c r="B50" s="59">
        <v>49</v>
      </c>
      <c r="C50" s="70" t="s">
        <v>497</v>
      </c>
      <c r="D50" s="72" t="s">
        <v>498</v>
      </c>
      <c r="E50" s="68">
        <v>147.54</v>
      </c>
      <c r="F50" s="9">
        <f t="shared" si="1"/>
        <v>179.99879999999999</v>
      </c>
      <c r="G50" s="58" t="s">
        <v>499</v>
      </c>
      <c r="H50" s="73" t="s">
        <v>500</v>
      </c>
      <c r="I50" s="59" t="s">
        <v>500</v>
      </c>
      <c r="J50" s="64">
        <v>45139</v>
      </c>
      <c r="K50" s="58" t="s">
        <v>421</v>
      </c>
      <c r="L50" s="58" t="s">
        <v>419</v>
      </c>
      <c r="M50" s="58" t="s">
        <v>4</v>
      </c>
      <c r="N50" s="62">
        <v>13</v>
      </c>
      <c r="O50" s="63">
        <v>45135</v>
      </c>
      <c r="P50" s="62"/>
      <c r="Q50" s="65"/>
    </row>
    <row r="51" spans="1:17" ht="45" x14ac:dyDescent="0.25">
      <c r="A51" s="62">
        <v>2023</v>
      </c>
      <c r="B51" s="59">
        <v>50</v>
      </c>
      <c r="C51" s="70" t="s">
        <v>502</v>
      </c>
      <c r="D51" s="72" t="s">
        <v>503</v>
      </c>
      <c r="E51" s="9">
        <v>1500</v>
      </c>
      <c r="F51" s="9">
        <v>1500</v>
      </c>
      <c r="G51" s="58" t="s">
        <v>504</v>
      </c>
      <c r="H51" s="73" t="s">
        <v>505</v>
      </c>
      <c r="I51" s="59" t="s">
        <v>506</v>
      </c>
      <c r="J51" s="64">
        <v>45140</v>
      </c>
      <c r="K51" s="58" t="s">
        <v>421</v>
      </c>
      <c r="L51" s="58" t="s">
        <v>419</v>
      </c>
      <c r="M51" s="58" t="s">
        <v>4</v>
      </c>
      <c r="N51" s="62">
        <v>14</v>
      </c>
      <c r="O51" s="63">
        <v>45146</v>
      </c>
      <c r="P51" s="62"/>
      <c r="Q51" s="65"/>
    </row>
    <row r="52" spans="1:17" ht="44.25" customHeight="1" x14ac:dyDescent="0.25">
      <c r="A52" s="62">
        <v>2023</v>
      </c>
      <c r="B52" s="59">
        <v>51</v>
      </c>
      <c r="C52" s="70" t="s">
        <v>507</v>
      </c>
      <c r="D52" s="72" t="s">
        <v>508</v>
      </c>
      <c r="E52" s="68">
        <v>2040</v>
      </c>
      <c r="F52" s="9">
        <f t="shared" ref="F52:F58" si="2">E52+(E52*22%)</f>
        <v>2488.8000000000002</v>
      </c>
      <c r="G52" s="58" t="s">
        <v>526</v>
      </c>
      <c r="H52" s="73" t="s">
        <v>527</v>
      </c>
      <c r="I52" s="59" t="s">
        <v>527</v>
      </c>
      <c r="J52" s="64">
        <v>45169</v>
      </c>
      <c r="K52" s="58" t="s">
        <v>509</v>
      </c>
      <c r="L52" s="58"/>
      <c r="M52" s="58" t="s">
        <v>4</v>
      </c>
      <c r="N52" s="62">
        <v>25</v>
      </c>
      <c r="O52" s="63">
        <v>45169</v>
      </c>
      <c r="P52" s="62"/>
      <c r="Q52" s="65"/>
    </row>
    <row r="53" spans="1:17" ht="60" x14ac:dyDescent="0.25">
      <c r="A53" s="62">
        <v>2023</v>
      </c>
      <c r="B53" s="59">
        <v>52</v>
      </c>
      <c r="C53" s="70" t="s">
        <v>510</v>
      </c>
      <c r="D53" s="72" t="s">
        <v>511</v>
      </c>
      <c r="E53" s="9">
        <v>550</v>
      </c>
      <c r="F53" s="9">
        <f t="shared" si="2"/>
        <v>671</v>
      </c>
      <c r="G53" s="58" t="s">
        <v>512</v>
      </c>
      <c r="H53" s="73" t="s">
        <v>89</v>
      </c>
      <c r="I53" s="59" t="s">
        <v>515</v>
      </c>
      <c r="J53" s="64">
        <v>45170</v>
      </c>
      <c r="K53" s="58" t="s">
        <v>3</v>
      </c>
      <c r="L53" s="58"/>
      <c r="M53" s="58" t="s">
        <v>4</v>
      </c>
      <c r="N53" s="62">
        <v>52</v>
      </c>
      <c r="O53" s="63">
        <v>45173</v>
      </c>
      <c r="P53" s="62"/>
      <c r="Q53" s="65"/>
    </row>
    <row r="54" spans="1:17" ht="45" x14ac:dyDescent="0.25">
      <c r="A54" s="62">
        <v>2023</v>
      </c>
      <c r="B54" s="59">
        <v>53</v>
      </c>
      <c r="C54" s="70" t="s">
        <v>513</v>
      </c>
      <c r="D54" s="72" t="s">
        <v>514</v>
      </c>
      <c r="E54" s="68">
        <v>290</v>
      </c>
      <c r="F54" s="9">
        <f t="shared" si="2"/>
        <v>353.8</v>
      </c>
      <c r="G54" s="58" t="s">
        <v>512</v>
      </c>
      <c r="H54" s="73" t="s">
        <v>89</v>
      </c>
      <c r="I54" s="59" t="s">
        <v>515</v>
      </c>
      <c r="J54" s="64">
        <v>45173</v>
      </c>
      <c r="K54" s="58" t="s">
        <v>3</v>
      </c>
      <c r="L54" s="58"/>
      <c r="M54" s="58" t="s">
        <v>4</v>
      </c>
      <c r="N54" s="62">
        <v>53</v>
      </c>
      <c r="O54" s="63">
        <v>45173</v>
      </c>
      <c r="P54" s="62"/>
      <c r="Q54" s="65"/>
    </row>
    <row r="55" spans="1:17" ht="60" x14ac:dyDescent="0.25">
      <c r="A55" s="62">
        <v>2023</v>
      </c>
      <c r="B55" s="59">
        <v>54</v>
      </c>
      <c r="C55" s="70" t="s">
        <v>516</v>
      </c>
      <c r="D55" s="72" t="s">
        <v>518</v>
      </c>
      <c r="E55" s="68">
        <v>400</v>
      </c>
      <c r="F55" s="9">
        <f t="shared" si="2"/>
        <v>488</v>
      </c>
      <c r="G55" s="58" t="s">
        <v>517</v>
      </c>
      <c r="H55" s="73" t="s">
        <v>520</v>
      </c>
      <c r="I55" s="59" t="s">
        <v>519</v>
      </c>
      <c r="J55" s="64">
        <v>45174</v>
      </c>
      <c r="K55" s="58" t="s">
        <v>228</v>
      </c>
      <c r="L55" s="58"/>
      <c r="M55" s="58" t="s">
        <v>4</v>
      </c>
      <c r="N55" s="62">
        <v>23</v>
      </c>
      <c r="O55" s="63">
        <v>45174</v>
      </c>
      <c r="P55" s="62"/>
      <c r="Q55" s="65"/>
    </row>
    <row r="56" spans="1:17" ht="45" x14ac:dyDescent="0.25">
      <c r="A56" s="62">
        <v>2023</v>
      </c>
      <c r="B56" s="59">
        <v>55</v>
      </c>
      <c r="C56" s="67" t="s">
        <v>521</v>
      </c>
      <c r="D56" s="70" t="s">
        <v>522</v>
      </c>
      <c r="E56" s="68">
        <v>3000</v>
      </c>
      <c r="F56" s="9">
        <f t="shared" si="2"/>
        <v>3660</v>
      </c>
      <c r="G56" s="58" t="s">
        <v>523</v>
      </c>
      <c r="H56" s="62" t="s">
        <v>551</v>
      </c>
      <c r="I56" s="59" t="s">
        <v>552</v>
      </c>
      <c r="J56" s="64">
        <v>45183</v>
      </c>
      <c r="K56" s="58" t="s">
        <v>117</v>
      </c>
      <c r="L56" s="58"/>
      <c r="M56" s="58" t="s">
        <v>4</v>
      </c>
      <c r="N56" s="62">
        <v>20</v>
      </c>
      <c r="O56" s="63">
        <v>45183</v>
      </c>
      <c r="P56" s="62"/>
      <c r="Q56" s="65"/>
    </row>
    <row r="57" spans="1:17" ht="69.75" customHeight="1" x14ac:dyDescent="0.25">
      <c r="A57" s="62">
        <v>2023</v>
      </c>
      <c r="B57" s="59">
        <v>56</v>
      </c>
      <c r="C57" s="74" t="s">
        <v>555</v>
      </c>
      <c r="D57" s="74" t="s">
        <v>524</v>
      </c>
      <c r="E57" s="9">
        <v>83333.33</v>
      </c>
      <c r="F57" s="9">
        <f t="shared" si="2"/>
        <v>101666.66260000001</v>
      </c>
      <c r="G57" s="58" t="s">
        <v>525</v>
      </c>
      <c r="H57" s="59" t="s">
        <v>554</v>
      </c>
      <c r="I57" s="59" t="s">
        <v>554</v>
      </c>
      <c r="J57" s="64">
        <v>45188</v>
      </c>
      <c r="K57" s="58" t="s">
        <v>117</v>
      </c>
      <c r="L57" s="58"/>
      <c r="M57" s="58" t="s">
        <v>553</v>
      </c>
      <c r="N57" s="62">
        <v>18</v>
      </c>
      <c r="O57" s="63">
        <v>45183</v>
      </c>
      <c r="P57" s="62"/>
      <c r="Q57" s="65"/>
    </row>
    <row r="58" spans="1:17" ht="45" x14ac:dyDescent="0.25">
      <c r="A58" s="62">
        <v>2023</v>
      </c>
      <c r="B58" s="59">
        <v>57</v>
      </c>
      <c r="C58" s="70" t="s">
        <v>528</v>
      </c>
      <c r="D58" s="70" t="s">
        <v>529</v>
      </c>
      <c r="E58" s="9">
        <v>544</v>
      </c>
      <c r="F58" s="9">
        <f t="shared" si="2"/>
        <v>663.68000000000006</v>
      </c>
      <c r="G58" s="58" t="s">
        <v>556</v>
      </c>
      <c r="H58" s="59" t="s">
        <v>557</v>
      </c>
      <c r="I58" s="59" t="s">
        <v>557</v>
      </c>
      <c r="J58" s="64">
        <v>45195</v>
      </c>
      <c r="K58" s="58" t="s">
        <v>117</v>
      </c>
      <c r="L58" s="58" t="s">
        <v>419</v>
      </c>
      <c r="M58" s="58" t="s">
        <v>4</v>
      </c>
      <c r="N58" s="62">
        <v>21</v>
      </c>
      <c r="O58" s="63">
        <v>45195</v>
      </c>
      <c r="P58" s="62"/>
      <c r="Q58" s="65"/>
    </row>
    <row r="59" spans="1:17" ht="45" x14ac:dyDescent="0.25">
      <c r="A59" s="62">
        <v>2023</v>
      </c>
      <c r="B59" s="59">
        <v>58</v>
      </c>
      <c r="C59" s="70" t="s">
        <v>530</v>
      </c>
      <c r="D59" s="70" t="s">
        <v>531</v>
      </c>
      <c r="E59" s="68">
        <v>1450</v>
      </c>
      <c r="F59" s="9">
        <f>E59+(E59*10%)</f>
        <v>1595</v>
      </c>
      <c r="G59" s="58" t="s">
        <v>534</v>
      </c>
      <c r="H59" s="58">
        <v>96084580222</v>
      </c>
      <c r="I59" s="69" t="s">
        <v>829</v>
      </c>
      <c r="J59" s="58">
        <v>45202</v>
      </c>
      <c r="K59" s="58" t="s">
        <v>228</v>
      </c>
      <c r="L59" s="58"/>
      <c r="M59" s="58" t="s">
        <v>4</v>
      </c>
      <c r="N59" s="62">
        <v>26</v>
      </c>
      <c r="O59" s="63">
        <v>45197</v>
      </c>
      <c r="P59" s="62"/>
      <c r="Q59" s="65"/>
    </row>
    <row r="60" spans="1:17" ht="30" x14ac:dyDescent="0.25">
      <c r="A60" s="62">
        <v>2023</v>
      </c>
      <c r="B60" s="59">
        <v>59</v>
      </c>
      <c r="C60" s="70" t="s">
        <v>532</v>
      </c>
      <c r="D60" s="70" t="s">
        <v>575</v>
      </c>
      <c r="E60" s="9">
        <f>205+65</f>
        <v>270</v>
      </c>
      <c r="F60" s="9">
        <f t="shared" ref="F60:F71" si="3">E60+(E60*22%)</f>
        <v>329.4</v>
      </c>
      <c r="G60" s="58" t="s">
        <v>533</v>
      </c>
      <c r="H60" s="59" t="s">
        <v>227</v>
      </c>
      <c r="I60" s="59" t="s">
        <v>229</v>
      </c>
      <c r="J60" s="64">
        <v>45202</v>
      </c>
      <c r="K60" s="58" t="s">
        <v>228</v>
      </c>
      <c r="L60" s="58"/>
      <c r="M60" s="58" t="s">
        <v>4</v>
      </c>
      <c r="N60" s="62" t="s">
        <v>558</v>
      </c>
      <c r="O60" s="63" t="s">
        <v>559</v>
      </c>
      <c r="P60" s="62">
        <f>205.1+65</f>
        <v>270.10000000000002</v>
      </c>
      <c r="Q60" s="65"/>
    </row>
    <row r="61" spans="1:17" ht="74.25" x14ac:dyDescent="0.25">
      <c r="A61" s="62">
        <v>2023</v>
      </c>
      <c r="B61" s="59">
        <v>60</v>
      </c>
      <c r="C61" s="70" t="s">
        <v>536</v>
      </c>
      <c r="D61" s="70" t="s">
        <v>535</v>
      </c>
      <c r="E61" s="61" t="s">
        <v>646</v>
      </c>
      <c r="F61" s="9">
        <v>11838.03</v>
      </c>
      <c r="G61" s="58" t="s">
        <v>537</v>
      </c>
      <c r="H61" s="59" t="s">
        <v>538</v>
      </c>
      <c r="I61" s="59" t="s">
        <v>538</v>
      </c>
      <c r="J61" s="64">
        <v>45202</v>
      </c>
      <c r="K61" s="58" t="s">
        <v>3</v>
      </c>
      <c r="L61" s="58"/>
      <c r="M61" s="58" t="s">
        <v>4</v>
      </c>
      <c r="N61" s="62">
        <v>55</v>
      </c>
      <c r="O61" s="63">
        <v>45202</v>
      </c>
      <c r="P61" s="62"/>
      <c r="Q61" s="65"/>
    </row>
    <row r="62" spans="1:17" ht="30" x14ac:dyDescent="0.25">
      <c r="A62" s="62">
        <v>2023</v>
      </c>
      <c r="B62" s="59">
        <v>61</v>
      </c>
      <c r="C62" s="70" t="s">
        <v>541</v>
      </c>
      <c r="D62" s="70" t="s">
        <v>539</v>
      </c>
      <c r="E62" s="9">
        <v>24.59</v>
      </c>
      <c r="F62" s="9">
        <f t="shared" si="3"/>
        <v>29.9998</v>
      </c>
      <c r="G62" s="58" t="s">
        <v>543</v>
      </c>
      <c r="H62" s="59" t="s">
        <v>544</v>
      </c>
      <c r="I62" s="59" t="s">
        <v>544</v>
      </c>
      <c r="J62" s="64">
        <v>45204</v>
      </c>
      <c r="K62" s="58" t="s">
        <v>228</v>
      </c>
      <c r="L62" s="58"/>
      <c r="M62" s="58" t="s">
        <v>4</v>
      </c>
      <c r="N62" s="62">
        <v>26</v>
      </c>
      <c r="O62" s="63">
        <v>45197</v>
      </c>
      <c r="P62" s="62"/>
      <c r="Q62" s="65"/>
    </row>
    <row r="63" spans="1:17" ht="30.75" customHeight="1" x14ac:dyDescent="0.25">
      <c r="A63" s="62">
        <v>2023</v>
      </c>
      <c r="B63" s="59">
        <v>62</v>
      </c>
      <c r="C63" s="70" t="s">
        <v>542</v>
      </c>
      <c r="D63" s="70" t="s">
        <v>540</v>
      </c>
      <c r="E63" s="68">
        <v>57.37</v>
      </c>
      <c r="F63" s="9">
        <f t="shared" si="3"/>
        <v>69.991399999999999</v>
      </c>
      <c r="G63" s="58" t="s">
        <v>447</v>
      </c>
      <c r="H63" s="59" t="s">
        <v>311</v>
      </c>
      <c r="I63" s="59" t="s">
        <v>311</v>
      </c>
      <c r="J63" s="64">
        <v>45204</v>
      </c>
      <c r="K63" s="58" t="s">
        <v>228</v>
      </c>
      <c r="L63" s="58"/>
      <c r="M63" s="58" t="s">
        <v>4</v>
      </c>
      <c r="N63" s="62">
        <v>26</v>
      </c>
      <c r="O63" s="63">
        <v>45197</v>
      </c>
      <c r="P63" s="62"/>
      <c r="Q63" s="65"/>
    </row>
    <row r="64" spans="1:17" ht="30.75" customHeight="1" x14ac:dyDescent="0.25">
      <c r="A64" s="62">
        <v>2023</v>
      </c>
      <c r="B64" s="59">
        <v>63</v>
      </c>
      <c r="C64" s="70" t="s">
        <v>545</v>
      </c>
      <c r="D64" s="70" t="s">
        <v>546</v>
      </c>
      <c r="E64" s="9">
        <v>191.8</v>
      </c>
      <c r="F64" s="9">
        <f t="shared" si="3"/>
        <v>233.99600000000001</v>
      </c>
      <c r="G64" s="58" t="s">
        <v>34</v>
      </c>
      <c r="H64" s="59" t="s">
        <v>157</v>
      </c>
      <c r="I64" s="59" t="s">
        <v>157</v>
      </c>
      <c r="J64" s="64">
        <v>45208</v>
      </c>
      <c r="K64" s="58" t="s">
        <v>3</v>
      </c>
      <c r="L64" s="58"/>
      <c r="M64" s="58" t="s">
        <v>4</v>
      </c>
      <c r="N64" s="62">
        <v>56</v>
      </c>
      <c r="O64" s="63">
        <v>45208</v>
      </c>
      <c r="P64" s="62"/>
      <c r="Q64" s="65"/>
    </row>
    <row r="65" spans="1:17" ht="45" x14ac:dyDescent="0.25">
      <c r="A65" s="62">
        <v>2023</v>
      </c>
      <c r="B65" s="59">
        <v>64</v>
      </c>
      <c r="C65" s="70" t="s">
        <v>547</v>
      </c>
      <c r="D65" s="70" t="s">
        <v>548</v>
      </c>
      <c r="E65" s="68">
        <v>1955.23</v>
      </c>
      <c r="F65" s="9">
        <f t="shared" si="3"/>
        <v>2385.3806</v>
      </c>
      <c r="G65" s="58" t="s">
        <v>321</v>
      </c>
      <c r="H65" s="59" t="s">
        <v>322</v>
      </c>
      <c r="I65" s="59" t="s">
        <v>322</v>
      </c>
      <c r="J65" s="64">
        <v>45211</v>
      </c>
      <c r="K65" s="58" t="s">
        <v>3</v>
      </c>
      <c r="L65" s="58"/>
      <c r="M65" s="58" t="s">
        <v>4</v>
      </c>
      <c r="N65" s="62">
        <v>58</v>
      </c>
      <c r="O65" s="63">
        <v>45211</v>
      </c>
      <c r="P65" s="62"/>
      <c r="Q65" s="65"/>
    </row>
    <row r="66" spans="1:17" ht="30" x14ac:dyDescent="0.25">
      <c r="A66" s="62">
        <v>2023</v>
      </c>
      <c r="B66" s="59">
        <v>65</v>
      </c>
      <c r="C66" s="70" t="s">
        <v>549</v>
      </c>
      <c r="D66" s="70" t="s">
        <v>550</v>
      </c>
      <c r="E66" s="68">
        <v>519.54999999999995</v>
      </c>
      <c r="F66" s="9">
        <f t="shared" si="3"/>
        <v>633.85099999999989</v>
      </c>
      <c r="G66" s="58" t="s">
        <v>370</v>
      </c>
      <c r="H66" s="59" t="s">
        <v>349</v>
      </c>
      <c r="I66" s="59" t="s">
        <v>349</v>
      </c>
      <c r="J66" s="64">
        <v>45215</v>
      </c>
      <c r="K66" s="58" t="s">
        <v>3</v>
      </c>
      <c r="L66" s="58"/>
      <c r="M66" s="58" t="s">
        <v>4</v>
      </c>
      <c r="N66" s="62">
        <v>59</v>
      </c>
      <c r="O66" s="63">
        <v>45215</v>
      </c>
      <c r="P66" s="62"/>
      <c r="Q66" s="65"/>
    </row>
    <row r="67" spans="1:17" ht="48.75" customHeight="1" x14ac:dyDescent="0.25">
      <c r="A67" s="62">
        <v>2023</v>
      </c>
      <c r="B67" s="59">
        <v>66</v>
      </c>
      <c r="C67" s="74" t="s">
        <v>560</v>
      </c>
      <c r="D67" s="74" t="s">
        <v>561</v>
      </c>
      <c r="E67" s="9">
        <v>524880</v>
      </c>
      <c r="F67" s="9">
        <f t="shared" si="3"/>
        <v>640353.6</v>
      </c>
      <c r="G67" s="58" t="s">
        <v>634</v>
      </c>
      <c r="H67" s="59"/>
      <c r="I67" s="59"/>
      <c r="J67" s="64">
        <v>45252</v>
      </c>
      <c r="K67" s="58"/>
      <c r="L67" s="58"/>
      <c r="M67" s="58"/>
      <c r="N67" s="62"/>
      <c r="O67" s="63"/>
      <c r="P67" s="62" t="s">
        <v>562</v>
      </c>
      <c r="Q67" s="65"/>
    </row>
    <row r="68" spans="1:17" ht="45" x14ac:dyDescent="0.25">
      <c r="A68" s="62">
        <v>2023</v>
      </c>
      <c r="B68" s="59">
        <v>67</v>
      </c>
      <c r="C68" s="70" t="s">
        <v>563</v>
      </c>
      <c r="D68" s="70" t="s">
        <v>564</v>
      </c>
      <c r="E68" s="68">
        <v>800</v>
      </c>
      <c r="F68" s="9">
        <f>(E68*10%)+E68</f>
        <v>880</v>
      </c>
      <c r="G68" s="58" t="s">
        <v>565</v>
      </c>
      <c r="H68" s="59"/>
      <c r="I68" s="59"/>
      <c r="J68" s="64">
        <v>45254</v>
      </c>
      <c r="K68" s="58" t="s">
        <v>6</v>
      </c>
      <c r="L68" s="58"/>
      <c r="M68" s="58" t="s">
        <v>4</v>
      </c>
      <c r="N68" s="62">
        <v>2</v>
      </c>
      <c r="O68" s="63">
        <v>45236</v>
      </c>
      <c r="P68" s="62"/>
      <c r="Q68" s="65"/>
    </row>
    <row r="69" spans="1:17" ht="45" x14ac:dyDescent="0.25">
      <c r="A69" s="62">
        <v>2023</v>
      </c>
      <c r="B69" s="59">
        <v>68</v>
      </c>
      <c r="C69" s="70" t="s">
        <v>566</v>
      </c>
      <c r="D69" s="70" t="s">
        <v>567</v>
      </c>
      <c r="E69" s="68">
        <v>90</v>
      </c>
      <c r="F69" s="9">
        <f t="shared" si="3"/>
        <v>109.8</v>
      </c>
      <c r="G69" s="58" t="s">
        <v>420</v>
      </c>
      <c r="H69" s="59" t="s">
        <v>343</v>
      </c>
      <c r="I69" s="59" t="s">
        <v>343</v>
      </c>
      <c r="J69" s="64">
        <v>45254</v>
      </c>
      <c r="K69" s="58" t="s">
        <v>6</v>
      </c>
      <c r="L69" s="58"/>
      <c r="M69" s="58" t="s">
        <v>4</v>
      </c>
      <c r="N69" s="62">
        <v>2</v>
      </c>
      <c r="O69" s="63">
        <v>45236</v>
      </c>
      <c r="P69" s="62"/>
      <c r="Q69" s="65"/>
    </row>
    <row r="70" spans="1:17" ht="30" x14ac:dyDescent="0.25">
      <c r="A70" s="62">
        <v>2023</v>
      </c>
      <c r="B70" s="59">
        <v>69</v>
      </c>
      <c r="C70" s="70" t="s">
        <v>568</v>
      </c>
      <c r="D70" s="70" t="s">
        <v>569</v>
      </c>
      <c r="E70" s="68">
        <v>180</v>
      </c>
      <c r="F70" s="9">
        <f t="shared" si="3"/>
        <v>219.6</v>
      </c>
      <c r="G70" s="58" t="s">
        <v>570</v>
      </c>
      <c r="H70" s="59"/>
      <c r="I70" s="59"/>
      <c r="J70" s="64">
        <v>45254</v>
      </c>
      <c r="K70" s="58" t="s">
        <v>6</v>
      </c>
      <c r="L70" s="58"/>
      <c r="M70" s="58" t="s">
        <v>4</v>
      </c>
      <c r="N70" s="62">
        <v>2</v>
      </c>
      <c r="O70" s="63">
        <v>45236</v>
      </c>
      <c r="P70" s="62"/>
      <c r="Q70" s="65"/>
    </row>
    <row r="71" spans="1:17" ht="45" x14ac:dyDescent="0.25">
      <c r="A71" s="62">
        <v>2023</v>
      </c>
      <c r="B71" s="59">
        <v>70</v>
      </c>
      <c r="C71" s="70" t="s">
        <v>571</v>
      </c>
      <c r="D71" s="70" t="s">
        <v>572</v>
      </c>
      <c r="E71" s="68">
        <v>117.03</v>
      </c>
      <c r="F71" s="9">
        <f t="shared" si="3"/>
        <v>142.7766</v>
      </c>
      <c r="G71" s="58" t="s">
        <v>181</v>
      </c>
      <c r="H71" s="59" t="s">
        <v>182</v>
      </c>
      <c r="I71" s="59" t="s">
        <v>182</v>
      </c>
      <c r="J71" s="64">
        <v>45254</v>
      </c>
      <c r="K71" s="58" t="s">
        <v>3</v>
      </c>
      <c r="L71" s="58"/>
      <c r="M71" s="58" t="s">
        <v>4</v>
      </c>
      <c r="N71" s="62">
        <v>67</v>
      </c>
      <c r="O71" s="63">
        <v>45250</v>
      </c>
      <c r="P71" s="62"/>
      <c r="Q71" s="65"/>
    </row>
    <row r="72" spans="1:17" ht="45" x14ac:dyDescent="0.25">
      <c r="A72" s="62">
        <v>2023</v>
      </c>
      <c r="B72" s="59">
        <v>71</v>
      </c>
      <c r="C72" s="70" t="s">
        <v>574</v>
      </c>
      <c r="D72" s="70" t="s">
        <v>573</v>
      </c>
      <c r="E72" s="9">
        <v>4267</v>
      </c>
      <c r="F72" s="9">
        <f>E72+(E72*4%)</f>
        <v>4437.68</v>
      </c>
      <c r="G72" s="58" t="s">
        <v>420</v>
      </c>
      <c r="H72" s="59" t="s">
        <v>343</v>
      </c>
      <c r="I72" s="59" t="s">
        <v>343</v>
      </c>
      <c r="J72" s="64">
        <v>45257</v>
      </c>
      <c r="K72" s="58" t="s">
        <v>3</v>
      </c>
      <c r="L72" s="58"/>
      <c r="M72" s="58" t="s">
        <v>4</v>
      </c>
      <c r="N72" s="62">
        <v>71</v>
      </c>
      <c r="O72" s="63">
        <v>45257</v>
      </c>
      <c r="P72" s="62"/>
      <c r="Q72" s="65"/>
    </row>
    <row r="73" spans="1:17" ht="45" x14ac:dyDescent="0.25">
      <c r="A73" s="62">
        <v>2023</v>
      </c>
      <c r="B73" s="59">
        <v>72</v>
      </c>
      <c r="C73" s="70" t="s">
        <v>578</v>
      </c>
      <c r="D73" s="70" t="s">
        <v>579</v>
      </c>
      <c r="E73" s="68">
        <v>250.45</v>
      </c>
      <c r="F73" s="9">
        <f>E73+(E73*10%)</f>
        <v>275.495</v>
      </c>
      <c r="G73" s="58" t="s">
        <v>707</v>
      </c>
      <c r="H73" s="59" t="s">
        <v>300</v>
      </c>
      <c r="I73" s="59" t="s">
        <v>300</v>
      </c>
      <c r="J73" s="64">
        <v>45257</v>
      </c>
      <c r="K73" s="58" t="s">
        <v>3</v>
      </c>
      <c r="L73" s="58"/>
      <c r="M73" s="58" t="s">
        <v>4</v>
      </c>
      <c r="N73" s="62">
        <v>70</v>
      </c>
      <c r="O73" s="63">
        <v>45257</v>
      </c>
      <c r="P73" s="62"/>
      <c r="Q73" s="65"/>
    </row>
    <row r="74" spans="1:17" ht="30" x14ac:dyDescent="0.25">
      <c r="A74" s="62">
        <v>2023</v>
      </c>
      <c r="B74" s="59">
        <v>73</v>
      </c>
      <c r="C74" s="70" t="s">
        <v>580</v>
      </c>
      <c r="D74" s="70" t="s">
        <v>579</v>
      </c>
      <c r="E74" s="68">
        <v>176.72</v>
      </c>
      <c r="F74" s="9">
        <f t="shared" ref="F74:F76" si="4">E74+(E74*4%)</f>
        <v>183.78880000000001</v>
      </c>
      <c r="G74" s="58" t="s">
        <v>581</v>
      </c>
      <c r="H74" s="59"/>
      <c r="I74" s="59"/>
      <c r="J74" s="64">
        <v>45257</v>
      </c>
      <c r="K74" s="58" t="s">
        <v>3</v>
      </c>
      <c r="L74" s="58"/>
      <c r="M74" s="58" t="s">
        <v>4</v>
      </c>
      <c r="N74" s="62">
        <v>70</v>
      </c>
      <c r="O74" s="63">
        <v>45257</v>
      </c>
      <c r="P74" s="62"/>
      <c r="Q74" s="65"/>
    </row>
    <row r="75" spans="1:17" ht="30" x14ac:dyDescent="0.25">
      <c r="A75" s="62">
        <v>2023</v>
      </c>
      <c r="B75" s="59">
        <v>74</v>
      </c>
      <c r="C75" s="70" t="s">
        <v>576</v>
      </c>
      <c r="D75" s="70" t="s">
        <v>577</v>
      </c>
      <c r="E75" s="68">
        <v>126.64</v>
      </c>
      <c r="F75" s="9">
        <f t="shared" si="4"/>
        <v>131.7056</v>
      </c>
      <c r="G75" s="58" t="s">
        <v>97</v>
      </c>
      <c r="H75" s="59" t="s">
        <v>99</v>
      </c>
      <c r="I75" s="59" t="s">
        <v>98</v>
      </c>
      <c r="J75" s="64">
        <v>45624</v>
      </c>
      <c r="K75" s="58" t="s">
        <v>3</v>
      </c>
      <c r="L75" s="58" t="s">
        <v>419</v>
      </c>
      <c r="M75" s="58" t="s">
        <v>4</v>
      </c>
      <c r="N75" s="62">
        <v>72</v>
      </c>
      <c r="O75" s="63">
        <v>45258</v>
      </c>
      <c r="P75" s="62"/>
      <c r="Q75" s="65"/>
    </row>
    <row r="76" spans="1:17" ht="30" x14ac:dyDescent="0.25">
      <c r="A76" s="62">
        <v>2023</v>
      </c>
      <c r="B76" s="59">
        <v>75</v>
      </c>
      <c r="C76" s="70" t="s">
        <v>586</v>
      </c>
      <c r="D76" s="70" t="s">
        <v>582</v>
      </c>
      <c r="E76" s="68">
        <v>390.82</v>
      </c>
      <c r="F76" s="9">
        <f t="shared" si="4"/>
        <v>406.45279999999997</v>
      </c>
      <c r="G76" s="58" t="s">
        <v>583</v>
      </c>
      <c r="H76" s="59" t="s">
        <v>584</v>
      </c>
      <c r="I76" s="59" t="s">
        <v>584</v>
      </c>
      <c r="J76" s="64">
        <v>45259</v>
      </c>
      <c r="K76" s="58" t="s">
        <v>6</v>
      </c>
      <c r="L76" s="58"/>
      <c r="M76" s="58" t="s">
        <v>4</v>
      </c>
      <c r="N76" s="62">
        <v>2</v>
      </c>
      <c r="O76" s="63">
        <v>45236</v>
      </c>
      <c r="P76" s="62" t="s">
        <v>585</v>
      </c>
      <c r="Q76" s="65"/>
    </row>
    <row r="77" spans="1:17" ht="75" x14ac:dyDescent="0.25">
      <c r="A77" s="62">
        <v>2023</v>
      </c>
      <c r="B77" s="59">
        <v>76</v>
      </c>
      <c r="C77" s="70" t="s">
        <v>587</v>
      </c>
      <c r="D77" s="70" t="s">
        <v>594</v>
      </c>
      <c r="E77" s="9">
        <v>348.36</v>
      </c>
      <c r="F77" s="9">
        <f>E77+(E77*22%)</f>
        <v>424.99920000000003</v>
      </c>
      <c r="G77" s="58" t="s">
        <v>97</v>
      </c>
      <c r="H77" s="59" t="s">
        <v>99</v>
      </c>
      <c r="I77" s="59" t="s">
        <v>98</v>
      </c>
      <c r="J77" s="64">
        <v>45264</v>
      </c>
      <c r="K77" s="58" t="s">
        <v>3</v>
      </c>
      <c r="L77" s="58"/>
      <c r="M77" s="58" t="s">
        <v>4</v>
      </c>
      <c r="N77" s="62">
        <v>75</v>
      </c>
      <c r="O77" s="63">
        <v>45265</v>
      </c>
      <c r="P77" s="62"/>
      <c r="Q77" s="65"/>
    </row>
    <row r="78" spans="1:17" ht="45" x14ac:dyDescent="0.25">
      <c r="A78" s="62">
        <v>2023</v>
      </c>
      <c r="B78" s="59">
        <v>77</v>
      </c>
      <c r="C78" s="70" t="s">
        <v>588</v>
      </c>
      <c r="D78" s="70" t="s">
        <v>589</v>
      </c>
      <c r="E78" s="9">
        <v>1102.5</v>
      </c>
      <c r="F78" s="9">
        <f>E78+(E78*22%)</f>
        <v>1345.05</v>
      </c>
      <c r="G78" s="58" t="s">
        <v>590</v>
      </c>
      <c r="H78" s="59" t="s">
        <v>591</v>
      </c>
      <c r="I78" s="59" t="s">
        <v>591</v>
      </c>
      <c r="J78" s="64">
        <v>45265</v>
      </c>
      <c r="K78" s="58" t="s">
        <v>3</v>
      </c>
      <c r="L78" s="58"/>
      <c r="M78" s="58" t="s">
        <v>4</v>
      </c>
      <c r="N78" s="62">
        <v>73</v>
      </c>
      <c r="O78" s="63">
        <v>45265</v>
      </c>
      <c r="P78" s="58" t="s">
        <v>592</v>
      </c>
      <c r="Q78" s="65" t="s">
        <v>593</v>
      </c>
    </row>
    <row r="79" spans="1:17" ht="45" x14ac:dyDescent="0.25">
      <c r="A79" s="62">
        <v>2023</v>
      </c>
      <c r="B79" s="59">
        <v>78</v>
      </c>
      <c r="C79" s="70" t="s">
        <v>595</v>
      </c>
      <c r="D79" s="70" t="s">
        <v>597</v>
      </c>
      <c r="E79" s="9">
        <v>204.92</v>
      </c>
      <c r="F79" s="9">
        <f t="shared" ref="F79:F84" si="5">E79+(E79*22%)</f>
        <v>250.00239999999999</v>
      </c>
      <c r="G79" s="58" t="s">
        <v>598</v>
      </c>
      <c r="H79" s="59" t="s">
        <v>150</v>
      </c>
      <c r="I79" s="59" t="s">
        <v>150</v>
      </c>
      <c r="J79" s="64">
        <v>45266</v>
      </c>
      <c r="K79" s="58" t="s">
        <v>117</v>
      </c>
      <c r="L79" s="58" t="s">
        <v>419</v>
      </c>
      <c r="M79" s="58" t="s">
        <v>4</v>
      </c>
      <c r="N79" s="62">
        <v>25</v>
      </c>
      <c r="O79" s="63">
        <v>45261</v>
      </c>
      <c r="P79" s="58"/>
      <c r="Q79" s="65"/>
    </row>
    <row r="80" spans="1:17" ht="45" x14ac:dyDescent="0.25">
      <c r="A80" s="62">
        <v>2023</v>
      </c>
      <c r="B80" s="59">
        <v>79</v>
      </c>
      <c r="C80" s="70" t="s">
        <v>596</v>
      </c>
      <c r="D80" s="70" t="s">
        <v>599</v>
      </c>
      <c r="E80" s="9">
        <v>546</v>
      </c>
      <c r="F80" s="9">
        <f t="shared" si="5"/>
        <v>666.12</v>
      </c>
      <c r="G80" s="58" t="s">
        <v>600</v>
      </c>
      <c r="H80" s="59"/>
      <c r="I80" s="59"/>
      <c r="J80" s="64">
        <v>45266</v>
      </c>
      <c r="K80" s="58" t="s">
        <v>117</v>
      </c>
      <c r="L80" s="58" t="s">
        <v>419</v>
      </c>
      <c r="M80" s="58" t="s">
        <v>601</v>
      </c>
      <c r="N80" s="62">
        <v>25</v>
      </c>
      <c r="O80" s="63">
        <v>45261</v>
      </c>
      <c r="P80" s="58"/>
      <c r="Q80" s="65"/>
    </row>
    <row r="81" spans="1:17" ht="45" x14ac:dyDescent="0.25">
      <c r="A81" s="62">
        <v>2023</v>
      </c>
      <c r="B81" s="59">
        <v>80</v>
      </c>
      <c r="C81" s="70" t="s">
        <v>603</v>
      </c>
      <c r="D81" s="70" t="s">
        <v>602</v>
      </c>
      <c r="E81" s="68">
        <f>316.5*100/122</f>
        <v>259.42622950819674</v>
      </c>
      <c r="F81" s="9">
        <f t="shared" si="5"/>
        <v>316.5</v>
      </c>
      <c r="G81" s="58" t="s">
        <v>604</v>
      </c>
      <c r="H81" s="59"/>
      <c r="I81" s="59"/>
      <c r="J81" s="64">
        <v>45267</v>
      </c>
      <c r="K81" s="58" t="s">
        <v>117</v>
      </c>
      <c r="L81" s="58" t="s">
        <v>419</v>
      </c>
      <c r="M81" s="58" t="s">
        <v>601</v>
      </c>
      <c r="N81" s="62">
        <v>26</v>
      </c>
      <c r="O81" s="63">
        <v>45267</v>
      </c>
      <c r="P81" s="58"/>
      <c r="Q81" s="65"/>
    </row>
    <row r="82" spans="1:17" ht="45" x14ac:dyDescent="0.25">
      <c r="A82" s="62">
        <v>2023</v>
      </c>
      <c r="B82" s="59">
        <v>81</v>
      </c>
      <c r="C82" s="70" t="s">
        <v>608</v>
      </c>
      <c r="D82" s="70" t="s">
        <v>607</v>
      </c>
      <c r="E82" s="9">
        <v>680</v>
      </c>
      <c r="F82" s="9">
        <f t="shared" si="5"/>
        <v>829.6</v>
      </c>
      <c r="G82" s="58" t="s">
        <v>605</v>
      </c>
      <c r="H82" s="59" t="s">
        <v>606</v>
      </c>
      <c r="I82" s="59" t="s">
        <v>606</v>
      </c>
      <c r="J82" s="64">
        <v>45267</v>
      </c>
      <c r="K82" s="58" t="s">
        <v>117</v>
      </c>
      <c r="L82" s="58" t="s">
        <v>419</v>
      </c>
      <c r="M82" s="58" t="s">
        <v>601</v>
      </c>
      <c r="N82" s="62">
        <v>27</v>
      </c>
      <c r="O82" s="63">
        <v>45267</v>
      </c>
      <c r="P82" s="58"/>
      <c r="Q82" s="65"/>
    </row>
    <row r="83" spans="1:17" ht="45" x14ac:dyDescent="0.25">
      <c r="A83" s="62">
        <v>2023</v>
      </c>
      <c r="B83" s="59">
        <v>82</v>
      </c>
      <c r="C83" s="70" t="s">
        <v>609</v>
      </c>
      <c r="D83" s="70" t="s">
        <v>610</v>
      </c>
      <c r="E83" s="9">
        <v>1600</v>
      </c>
      <c r="F83" s="9">
        <f t="shared" si="5"/>
        <v>1952</v>
      </c>
      <c r="G83" s="58" t="s">
        <v>219</v>
      </c>
      <c r="H83" s="75" t="s">
        <v>720</v>
      </c>
      <c r="I83" s="59" t="s">
        <v>719</v>
      </c>
      <c r="J83" s="64">
        <v>45271</v>
      </c>
      <c r="K83" s="58" t="s">
        <v>117</v>
      </c>
      <c r="L83" s="58" t="s">
        <v>419</v>
      </c>
      <c r="M83" s="58" t="s">
        <v>601</v>
      </c>
      <c r="N83" s="62">
        <v>27</v>
      </c>
      <c r="O83" s="63">
        <v>45267</v>
      </c>
      <c r="P83" s="58"/>
      <c r="Q83" s="65"/>
    </row>
    <row r="84" spans="1:17" ht="60" x14ac:dyDescent="0.25">
      <c r="A84" s="62">
        <v>2023</v>
      </c>
      <c r="B84" s="59">
        <v>83</v>
      </c>
      <c r="C84" s="70" t="s">
        <v>611</v>
      </c>
      <c r="D84" s="70" t="s">
        <v>612</v>
      </c>
      <c r="E84" s="9">
        <v>842</v>
      </c>
      <c r="F84" s="9">
        <f t="shared" si="5"/>
        <v>1027.24</v>
      </c>
      <c r="G84" s="58" t="s">
        <v>23</v>
      </c>
      <c r="H84" s="59" t="s">
        <v>24</v>
      </c>
      <c r="I84" s="59" t="s">
        <v>24</v>
      </c>
      <c r="J84" s="64">
        <v>45272</v>
      </c>
      <c r="K84" s="58" t="s">
        <v>3</v>
      </c>
      <c r="L84" s="58"/>
      <c r="M84" s="58" t="s">
        <v>4</v>
      </c>
      <c r="N84" s="62">
        <v>77</v>
      </c>
      <c r="O84" s="63">
        <v>45272</v>
      </c>
      <c r="P84" s="58"/>
      <c r="Q84" s="65"/>
    </row>
    <row r="85" spans="1:17" ht="30" x14ac:dyDescent="0.25">
      <c r="A85" s="62">
        <v>2023</v>
      </c>
      <c r="B85" s="59">
        <v>84</v>
      </c>
      <c r="C85" s="70" t="s">
        <v>613</v>
      </c>
      <c r="D85" s="70" t="s">
        <v>614</v>
      </c>
      <c r="E85" s="9">
        <v>250.04</v>
      </c>
      <c r="F85" s="9">
        <f>E85+(E85*4%)</f>
        <v>260.04160000000002</v>
      </c>
      <c r="G85" s="58" t="s">
        <v>615</v>
      </c>
      <c r="H85" s="59" t="s">
        <v>330</v>
      </c>
      <c r="I85" s="59" t="s">
        <v>330</v>
      </c>
      <c r="J85" s="64">
        <v>45272</v>
      </c>
      <c r="K85" s="58" t="s">
        <v>3</v>
      </c>
      <c r="L85" s="58"/>
      <c r="M85" s="58" t="s">
        <v>4</v>
      </c>
      <c r="N85" s="62">
        <v>78</v>
      </c>
      <c r="O85" s="63">
        <v>45272</v>
      </c>
      <c r="P85" s="58"/>
      <c r="Q85" s="65"/>
    </row>
    <row r="86" spans="1:17" ht="75" x14ac:dyDescent="0.25">
      <c r="A86" s="62">
        <v>2023</v>
      </c>
      <c r="B86" s="59">
        <v>85</v>
      </c>
      <c r="C86" s="70" t="s">
        <v>616</v>
      </c>
      <c r="D86" s="70" t="s">
        <v>617</v>
      </c>
      <c r="E86" s="9">
        <v>12582</v>
      </c>
      <c r="F86" s="9">
        <f>E86+(E86*4%)</f>
        <v>13085.28</v>
      </c>
      <c r="G86" s="58" t="s">
        <v>618</v>
      </c>
      <c r="H86" s="59" t="s">
        <v>631</v>
      </c>
      <c r="I86" s="59" t="s">
        <v>631</v>
      </c>
      <c r="J86" s="64">
        <v>45278</v>
      </c>
      <c r="K86" s="58" t="s">
        <v>3</v>
      </c>
      <c r="L86" s="58"/>
      <c r="M86" s="58" t="s">
        <v>4</v>
      </c>
      <c r="N86" s="62">
        <v>79</v>
      </c>
      <c r="O86" s="63">
        <v>45278</v>
      </c>
      <c r="P86" s="58"/>
      <c r="Q86" s="65"/>
    </row>
    <row r="87" spans="1:17" ht="45" x14ac:dyDescent="0.25">
      <c r="A87" s="62">
        <v>2023</v>
      </c>
      <c r="B87" s="59">
        <v>86</v>
      </c>
      <c r="C87" s="70" t="s">
        <v>620</v>
      </c>
      <c r="D87" s="70" t="s">
        <v>619</v>
      </c>
      <c r="E87" s="9">
        <v>550</v>
      </c>
      <c r="F87" s="9">
        <v>550</v>
      </c>
      <c r="G87" s="58" t="s">
        <v>512</v>
      </c>
      <c r="H87" s="59" t="s">
        <v>89</v>
      </c>
      <c r="I87" s="59" t="s">
        <v>515</v>
      </c>
      <c r="J87" s="64">
        <v>45279</v>
      </c>
      <c r="K87" s="58" t="s">
        <v>3</v>
      </c>
      <c r="L87" s="58"/>
      <c r="M87" s="58" t="s">
        <v>4</v>
      </c>
      <c r="N87" s="62">
        <v>81</v>
      </c>
      <c r="O87" s="63">
        <v>45279</v>
      </c>
      <c r="P87" s="58"/>
      <c r="Q87" s="65"/>
    </row>
    <row r="88" spans="1:17" ht="30" x14ac:dyDescent="0.25">
      <c r="A88" s="62">
        <v>2023</v>
      </c>
      <c r="B88" s="59">
        <v>87</v>
      </c>
      <c r="C88" s="70" t="s">
        <v>621</v>
      </c>
      <c r="D88" s="70" t="s">
        <v>622</v>
      </c>
      <c r="E88" s="9">
        <v>150169.5</v>
      </c>
      <c r="F88" s="9">
        <f>E88+(E88*5%)</f>
        <v>157677.97500000001</v>
      </c>
      <c r="G88" s="58" t="s">
        <v>348</v>
      </c>
      <c r="H88" s="59"/>
      <c r="I88" s="59"/>
      <c r="J88" s="64">
        <v>45280</v>
      </c>
      <c r="K88" s="58" t="s">
        <v>228</v>
      </c>
      <c r="L88" s="58"/>
      <c r="M88" s="58" t="s">
        <v>4</v>
      </c>
      <c r="N88" s="62">
        <v>37</v>
      </c>
      <c r="O88" s="63">
        <v>45279</v>
      </c>
      <c r="P88" s="58"/>
      <c r="Q88" s="65"/>
    </row>
    <row r="89" spans="1:17" ht="69.75" customHeight="1" x14ac:dyDescent="0.25">
      <c r="A89" s="62">
        <v>2023</v>
      </c>
      <c r="B89" s="59">
        <v>88</v>
      </c>
      <c r="C89" s="70" t="s">
        <v>623</v>
      </c>
      <c r="D89" s="70" t="s">
        <v>624</v>
      </c>
      <c r="E89" s="9">
        <v>111650</v>
      </c>
      <c r="F89" s="9">
        <f t="shared" ref="F89:F93" si="6">E89+(E89*5%)</f>
        <v>117232.5</v>
      </c>
      <c r="G89" s="58" t="s">
        <v>625</v>
      </c>
      <c r="H89" s="59" t="s">
        <v>169</v>
      </c>
      <c r="I89" s="59" t="s">
        <v>169</v>
      </c>
      <c r="J89" s="64">
        <v>44957</v>
      </c>
      <c r="K89" s="58" t="s">
        <v>135</v>
      </c>
      <c r="L89" s="58" t="s">
        <v>141</v>
      </c>
      <c r="M89" s="58" t="s">
        <v>408</v>
      </c>
      <c r="N89" s="62">
        <v>40</v>
      </c>
      <c r="O89" s="63">
        <v>45281</v>
      </c>
      <c r="P89" s="58"/>
      <c r="Q89" s="65"/>
    </row>
    <row r="90" spans="1:17" ht="69.75" customHeight="1" x14ac:dyDescent="0.25">
      <c r="A90" s="62">
        <v>2023</v>
      </c>
      <c r="B90" s="59">
        <v>89</v>
      </c>
      <c r="C90" s="70" t="s">
        <v>626</v>
      </c>
      <c r="D90" s="70" t="s">
        <v>624</v>
      </c>
      <c r="E90" s="9">
        <v>33200</v>
      </c>
      <c r="F90" s="9">
        <f t="shared" si="6"/>
        <v>34860</v>
      </c>
      <c r="G90" s="58" t="s">
        <v>378</v>
      </c>
      <c r="H90" s="59" t="s">
        <v>384</v>
      </c>
      <c r="I90" s="59" t="s">
        <v>384</v>
      </c>
      <c r="J90" s="64">
        <v>44957</v>
      </c>
      <c r="K90" s="58" t="s">
        <v>135</v>
      </c>
      <c r="L90" s="58" t="s">
        <v>141</v>
      </c>
      <c r="M90" s="58" t="s">
        <v>408</v>
      </c>
      <c r="N90" s="62">
        <v>40</v>
      </c>
      <c r="O90" s="63">
        <v>45281</v>
      </c>
      <c r="P90" s="58"/>
      <c r="Q90" s="65"/>
    </row>
    <row r="91" spans="1:17" ht="69.75" customHeight="1" x14ac:dyDescent="0.25">
      <c r="A91" s="62">
        <v>2023</v>
      </c>
      <c r="B91" s="59">
        <v>90</v>
      </c>
      <c r="C91" s="70" t="s">
        <v>627</v>
      </c>
      <c r="D91" s="70" t="s">
        <v>379</v>
      </c>
      <c r="E91" s="9">
        <v>91700</v>
      </c>
      <c r="F91" s="9">
        <f t="shared" si="6"/>
        <v>96285</v>
      </c>
      <c r="G91" s="58" t="s">
        <v>378</v>
      </c>
      <c r="H91" s="59" t="s">
        <v>384</v>
      </c>
      <c r="I91" s="59"/>
      <c r="J91" s="64">
        <v>44957</v>
      </c>
      <c r="K91" s="58" t="s">
        <v>135</v>
      </c>
      <c r="L91" s="58" t="s">
        <v>141</v>
      </c>
      <c r="M91" s="58" t="s">
        <v>408</v>
      </c>
      <c r="N91" s="62">
        <v>40</v>
      </c>
      <c r="O91" s="63">
        <v>45281</v>
      </c>
      <c r="P91" s="58"/>
      <c r="Q91" s="65"/>
    </row>
    <row r="92" spans="1:17" ht="69.75" customHeight="1" x14ac:dyDescent="0.25">
      <c r="A92" s="62">
        <v>2023</v>
      </c>
      <c r="B92" s="59">
        <v>91</v>
      </c>
      <c r="C92" s="70" t="s">
        <v>628</v>
      </c>
      <c r="D92" s="70" t="s">
        <v>624</v>
      </c>
      <c r="E92" s="9">
        <v>29210</v>
      </c>
      <c r="F92" s="9">
        <f t="shared" si="6"/>
        <v>30670.5</v>
      </c>
      <c r="G92" s="58" t="s">
        <v>380</v>
      </c>
      <c r="H92" s="59" t="s">
        <v>385</v>
      </c>
      <c r="I92" s="59"/>
      <c r="J92" s="64">
        <v>44957</v>
      </c>
      <c r="K92" s="58" t="s">
        <v>135</v>
      </c>
      <c r="L92" s="58" t="s">
        <v>141</v>
      </c>
      <c r="M92" s="58" t="s">
        <v>408</v>
      </c>
      <c r="N92" s="62">
        <v>40</v>
      </c>
      <c r="O92" s="63">
        <v>45281</v>
      </c>
      <c r="P92" s="58"/>
      <c r="Q92" s="65"/>
    </row>
    <row r="93" spans="1:17" ht="69.75" customHeight="1" x14ac:dyDescent="0.25">
      <c r="A93" s="62">
        <v>2023</v>
      </c>
      <c r="B93" s="59">
        <v>92</v>
      </c>
      <c r="C93" s="70" t="s">
        <v>630</v>
      </c>
      <c r="D93" s="70" t="s">
        <v>629</v>
      </c>
      <c r="E93" s="9">
        <v>41580</v>
      </c>
      <c r="F93" s="9">
        <f t="shared" si="6"/>
        <v>43659</v>
      </c>
      <c r="G93" s="58" t="s">
        <v>381</v>
      </c>
      <c r="H93" s="59" t="s">
        <v>383</v>
      </c>
      <c r="I93" s="59"/>
      <c r="J93" s="64">
        <v>44957</v>
      </c>
      <c r="K93" s="58" t="s">
        <v>135</v>
      </c>
      <c r="L93" s="58" t="s">
        <v>141</v>
      </c>
      <c r="M93" s="58" t="s">
        <v>408</v>
      </c>
      <c r="N93" s="62">
        <v>40</v>
      </c>
      <c r="O93" s="63">
        <v>45281</v>
      </c>
      <c r="P93" s="58"/>
      <c r="Q93" s="65"/>
    </row>
    <row r="94" spans="1:17" ht="69.75" customHeight="1" x14ac:dyDescent="0.25">
      <c r="A94" s="62"/>
      <c r="B94" s="62"/>
      <c r="C94" s="70"/>
      <c r="D94" s="70"/>
      <c r="E94" s="9"/>
      <c r="F94" s="9">
        <f t="shared" ref="F94" si="7">E94+(E94*4%)</f>
        <v>0</v>
      </c>
      <c r="G94" s="64"/>
      <c r="H94" s="64"/>
      <c r="I94" s="64"/>
      <c r="J94" s="64"/>
      <c r="K94" s="64"/>
      <c r="L94" s="64"/>
      <c r="M94" s="64"/>
      <c r="N94" s="64"/>
      <c r="O94" s="64"/>
      <c r="P94" s="62"/>
      <c r="Q94" s="65"/>
    </row>
    <row r="95" spans="1:17" ht="15" x14ac:dyDescent="0.25">
      <c r="C95" t="s">
        <v>501</v>
      </c>
    </row>
    <row r="96" spans="1:17" ht="15" x14ac:dyDescent="0.25">
      <c r="C96" s="10" t="s">
        <v>490</v>
      </c>
    </row>
    <row r="97" spans="3:5" ht="15" x14ac:dyDescent="0.25">
      <c r="C97" t="s">
        <v>491</v>
      </c>
    </row>
    <row r="98" spans="3:5" ht="15" x14ac:dyDescent="0.25">
      <c r="C98" t="s">
        <v>492</v>
      </c>
    </row>
    <row r="100" spans="3:5" ht="69.75" customHeight="1" x14ac:dyDescent="0.25">
      <c r="E100" s="7"/>
    </row>
  </sheetData>
  <autoFilter ref="A1:R98" xr:uid="{2583963F-596E-4F28-8BE5-8D494AEE0B3A}"/>
  <phoneticPr fontId="19" type="noConversion"/>
  <hyperlinks>
    <hyperlink ref="C96" r:id="rId1" display="http://www.normattiva.it/uri-res/N2Ls?urn:nir:stato:decreto:2001-03-30;165~art7!vig" xr:uid="{4C01B47A-24F0-474B-BB89-E30D350FE748}"/>
  </hyperlinks>
  <pageMargins left="0.7" right="0.7" top="0.75" bottom="0.75" header="0.3" footer="0.3"/>
  <pageSetup paperSize="9" orientation="portrait" verticalDpi="0" r:id="rId2"/>
  <ignoredErrors>
    <ignoredError sqref="F5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CDE1-1BC7-4AF7-8648-61DF88CC56CB}">
  <dimension ref="A1:AA90"/>
  <sheetViews>
    <sheetView workbookViewId="0">
      <selection activeCell="E93" sqref="E93:F98"/>
    </sheetView>
  </sheetViews>
  <sheetFormatPr defaultRowHeight="15" x14ac:dyDescent="0.25"/>
  <cols>
    <col min="1" max="1" width="9.140625" style="37"/>
    <col min="2" max="2" width="4.5703125" style="37" customWidth="1"/>
    <col min="3" max="3" width="15.28515625" style="37" customWidth="1"/>
    <col min="4" max="4" width="50.5703125" style="37" customWidth="1"/>
    <col min="5" max="5" width="14.28515625" style="45" customWidth="1"/>
    <col min="6" max="6" width="12.85546875" style="45" customWidth="1"/>
    <col min="7" max="7" width="21.140625" style="47" customWidth="1"/>
    <col min="8" max="8" width="18.5703125" style="37" customWidth="1"/>
    <col min="9" max="9" width="14.42578125" style="37" customWidth="1"/>
    <col min="10" max="10" width="16.5703125" style="37" bestFit="1" customWidth="1"/>
    <col min="11" max="11" width="20" style="47" customWidth="1"/>
    <col min="12" max="12" width="12.42578125" style="47" customWidth="1"/>
    <col min="13" max="13" width="29.5703125" style="47" customWidth="1"/>
    <col min="14" max="14" width="7.7109375" style="37" customWidth="1"/>
    <col min="15" max="15" width="11" style="57" customWidth="1"/>
    <col min="16" max="16" width="21" style="37" customWidth="1"/>
    <col min="17" max="17" width="16.42578125" style="37" customWidth="1"/>
    <col min="18" max="19" width="11" style="37" bestFit="1" customWidth="1"/>
    <col min="20" max="20" width="9.140625" style="37"/>
    <col min="21" max="21" width="11" style="37" bestFit="1" customWidth="1"/>
    <col min="22" max="22" width="9.42578125" style="37" bestFit="1" customWidth="1"/>
    <col min="23" max="24" width="11" style="37" bestFit="1" customWidth="1"/>
    <col min="25" max="16384" width="9.140625" style="37"/>
  </cols>
  <sheetData>
    <row r="1" spans="1:18" ht="30" x14ac:dyDescent="0.25">
      <c r="A1" s="32" t="s">
        <v>1</v>
      </c>
      <c r="B1" s="32" t="s">
        <v>106</v>
      </c>
      <c r="C1" s="32" t="s">
        <v>0</v>
      </c>
      <c r="D1" s="32" t="s">
        <v>2</v>
      </c>
      <c r="E1" s="33" t="s">
        <v>100</v>
      </c>
      <c r="F1" s="33" t="s">
        <v>101</v>
      </c>
      <c r="G1" s="34" t="s">
        <v>102</v>
      </c>
      <c r="H1" s="32" t="s">
        <v>13</v>
      </c>
      <c r="I1" s="32" t="s">
        <v>14</v>
      </c>
      <c r="J1" s="32" t="s">
        <v>103</v>
      </c>
      <c r="K1" s="34" t="s">
        <v>104</v>
      </c>
      <c r="L1" s="34" t="s">
        <v>140</v>
      </c>
      <c r="M1" s="34" t="s">
        <v>109</v>
      </c>
      <c r="N1" s="32" t="s">
        <v>110</v>
      </c>
      <c r="O1" s="35" t="s">
        <v>105</v>
      </c>
      <c r="P1" s="36" t="s">
        <v>111</v>
      </c>
    </row>
    <row r="2" spans="1:18" x14ac:dyDescent="0.25">
      <c r="A2" s="38">
        <v>2022</v>
      </c>
      <c r="B2" s="38">
        <v>1</v>
      </c>
      <c r="C2" s="25" t="s">
        <v>11</v>
      </c>
      <c r="D2" s="25" t="s">
        <v>12</v>
      </c>
      <c r="E2" s="39">
        <v>75.510000000000005</v>
      </c>
      <c r="F2" s="39">
        <v>92.12</v>
      </c>
      <c r="G2" s="40" t="s">
        <v>15</v>
      </c>
      <c r="H2" s="41" t="s">
        <v>20</v>
      </c>
      <c r="I2" s="41" t="s">
        <v>20</v>
      </c>
      <c r="J2" s="42">
        <v>44564</v>
      </c>
      <c r="K2" s="40" t="s">
        <v>3</v>
      </c>
      <c r="L2" s="40" t="s">
        <v>141</v>
      </c>
      <c r="M2" s="40" t="s">
        <v>4</v>
      </c>
      <c r="N2" s="38">
        <v>83</v>
      </c>
      <c r="O2" s="43">
        <v>44561</v>
      </c>
      <c r="P2" s="38" t="s">
        <v>189</v>
      </c>
    </row>
    <row r="3" spans="1:18" ht="30" x14ac:dyDescent="0.25">
      <c r="A3" s="38">
        <v>2022</v>
      </c>
      <c r="B3" s="38">
        <v>2</v>
      </c>
      <c r="C3" s="25" t="s">
        <v>16</v>
      </c>
      <c r="D3" s="26" t="s">
        <v>17</v>
      </c>
      <c r="E3" s="39">
        <v>3939</v>
      </c>
      <c r="F3" s="39">
        <v>3939</v>
      </c>
      <c r="G3" s="40" t="s">
        <v>18</v>
      </c>
      <c r="H3" s="41" t="s">
        <v>19</v>
      </c>
      <c r="I3" s="41" t="s">
        <v>19</v>
      </c>
      <c r="J3" s="42">
        <v>44565</v>
      </c>
      <c r="K3" s="40" t="s">
        <v>3</v>
      </c>
      <c r="L3" s="40" t="s">
        <v>141</v>
      </c>
      <c r="M3" s="40" t="s">
        <v>4</v>
      </c>
      <c r="N3" s="38">
        <v>85</v>
      </c>
      <c r="O3" s="43">
        <v>44561</v>
      </c>
      <c r="P3" s="38" t="s">
        <v>190</v>
      </c>
    </row>
    <row r="4" spans="1:18" ht="45" x14ac:dyDescent="0.25">
      <c r="A4" s="38">
        <v>2022</v>
      </c>
      <c r="B4" s="38">
        <v>3</v>
      </c>
      <c r="C4" s="25" t="s">
        <v>21</v>
      </c>
      <c r="D4" s="26" t="s">
        <v>22</v>
      </c>
      <c r="E4" s="39">
        <v>800</v>
      </c>
      <c r="F4" s="39">
        <v>800</v>
      </c>
      <c r="G4" s="40" t="s">
        <v>23</v>
      </c>
      <c r="H4" s="41" t="s">
        <v>24</v>
      </c>
      <c r="I4" s="41" t="s">
        <v>24</v>
      </c>
      <c r="J4" s="42">
        <v>44565</v>
      </c>
      <c r="K4" s="40" t="s">
        <v>3</v>
      </c>
      <c r="L4" s="40" t="s">
        <v>141</v>
      </c>
      <c r="M4" s="40" t="s">
        <v>4</v>
      </c>
      <c r="N4" s="38">
        <v>2</v>
      </c>
      <c r="O4" s="43">
        <v>44565</v>
      </c>
      <c r="P4" s="40" t="s">
        <v>188</v>
      </c>
    </row>
    <row r="5" spans="1:18" ht="30" x14ac:dyDescent="0.25">
      <c r="A5" s="38">
        <v>2022</v>
      </c>
      <c r="B5" s="38">
        <v>4</v>
      </c>
      <c r="C5" s="25" t="s">
        <v>25</v>
      </c>
      <c r="D5" s="26" t="s">
        <v>26</v>
      </c>
      <c r="E5" s="39">
        <v>1475.4</v>
      </c>
      <c r="F5" s="39">
        <v>1475.4</v>
      </c>
      <c r="G5" s="40" t="s">
        <v>27</v>
      </c>
      <c r="H5" s="41" t="s">
        <v>28</v>
      </c>
      <c r="I5" s="41" t="s">
        <v>28</v>
      </c>
      <c r="J5" s="42">
        <v>44565</v>
      </c>
      <c r="K5" s="40" t="s">
        <v>3</v>
      </c>
      <c r="L5" s="40" t="s">
        <v>141</v>
      </c>
      <c r="M5" s="40" t="s">
        <v>4</v>
      </c>
      <c r="N5" s="38">
        <v>3</v>
      </c>
      <c r="O5" s="43">
        <v>44566</v>
      </c>
      <c r="P5" s="40" t="s">
        <v>191</v>
      </c>
    </row>
    <row r="6" spans="1:18" ht="30" x14ac:dyDescent="0.25">
      <c r="A6" s="38">
        <v>2022</v>
      </c>
      <c r="B6" s="38">
        <v>5</v>
      </c>
      <c r="C6" s="25" t="s">
        <v>29</v>
      </c>
      <c r="D6" s="26" t="s">
        <v>30</v>
      </c>
      <c r="E6" s="39">
        <v>14287.86</v>
      </c>
      <c r="F6" s="39"/>
      <c r="G6" s="40" t="s">
        <v>107</v>
      </c>
      <c r="H6" s="41" t="s">
        <v>108</v>
      </c>
      <c r="I6" s="41" t="s">
        <v>120</v>
      </c>
      <c r="J6" s="42">
        <v>44578</v>
      </c>
      <c r="K6" s="40" t="s">
        <v>117</v>
      </c>
      <c r="L6" s="40" t="s">
        <v>170</v>
      </c>
      <c r="M6" s="40" t="s">
        <v>31</v>
      </c>
      <c r="N6" s="38">
        <v>1</v>
      </c>
      <c r="O6" s="43">
        <v>44578</v>
      </c>
      <c r="P6" s="38"/>
    </row>
    <row r="7" spans="1:18" ht="30" x14ac:dyDescent="0.25">
      <c r="A7" s="38">
        <v>2022</v>
      </c>
      <c r="B7" s="38">
        <v>6</v>
      </c>
      <c r="C7" s="25" t="s">
        <v>32</v>
      </c>
      <c r="D7" s="26" t="s">
        <v>33</v>
      </c>
      <c r="E7" s="39">
        <v>67.569999999999993</v>
      </c>
      <c r="F7" s="39">
        <f>(67.57*22%)+67.57</f>
        <v>82.435399999999987</v>
      </c>
      <c r="G7" s="40" t="s">
        <v>34</v>
      </c>
      <c r="H7" s="41" t="s">
        <v>157</v>
      </c>
      <c r="I7" s="41" t="s">
        <v>157</v>
      </c>
      <c r="J7" s="42">
        <v>44581</v>
      </c>
      <c r="K7" s="40" t="s">
        <v>3</v>
      </c>
      <c r="L7" s="40" t="s">
        <v>141</v>
      </c>
      <c r="M7" s="40" t="s">
        <v>4</v>
      </c>
      <c r="N7" s="38">
        <v>8</v>
      </c>
      <c r="O7" s="43">
        <v>44581</v>
      </c>
      <c r="P7" s="38"/>
      <c r="R7" s="44"/>
    </row>
    <row r="8" spans="1:18" x14ac:dyDescent="0.25">
      <c r="A8" s="38">
        <v>2022</v>
      </c>
      <c r="B8" s="38">
        <v>7</v>
      </c>
      <c r="C8" s="25" t="s">
        <v>37</v>
      </c>
      <c r="D8" s="26" t="s">
        <v>36</v>
      </c>
      <c r="E8" s="39">
        <v>66.38</v>
      </c>
      <c r="F8" s="39">
        <f>66.38+ (66.38*22%)</f>
        <v>80.983599999999996</v>
      </c>
      <c r="G8" s="40" t="s">
        <v>35</v>
      </c>
      <c r="H8" s="41" t="s">
        <v>121</v>
      </c>
      <c r="I8" s="41" t="s">
        <v>121</v>
      </c>
      <c r="J8" s="42">
        <v>44581</v>
      </c>
      <c r="K8" s="40" t="s">
        <v>3</v>
      </c>
      <c r="L8" s="40" t="s">
        <v>141</v>
      </c>
      <c r="M8" s="40" t="s">
        <v>4</v>
      </c>
      <c r="N8" s="38">
        <v>8</v>
      </c>
      <c r="O8" s="43">
        <v>44581</v>
      </c>
      <c r="P8" s="38"/>
      <c r="R8" s="44"/>
    </row>
    <row r="9" spans="1:18" ht="45" x14ac:dyDescent="0.25">
      <c r="A9" s="38">
        <v>2022</v>
      </c>
      <c r="B9" s="38">
        <v>8</v>
      </c>
      <c r="C9" s="25" t="s">
        <v>38</v>
      </c>
      <c r="D9" s="26" t="s">
        <v>39</v>
      </c>
      <c r="E9" s="39">
        <v>1967.21</v>
      </c>
      <c r="F9" s="39">
        <v>2400</v>
      </c>
      <c r="G9" s="40" t="s">
        <v>40</v>
      </c>
      <c r="H9" s="41" t="s">
        <v>41</v>
      </c>
      <c r="I9" s="41" t="s">
        <v>41</v>
      </c>
      <c r="J9" s="42">
        <v>44587</v>
      </c>
      <c r="K9" s="40" t="s">
        <v>3</v>
      </c>
      <c r="L9" s="40" t="s">
        <v>141</v>
      </c>
      <c r="M9" s="40" t="s">
        <v>4</v>
      </c>
      <c r="N9" s="38">
        <v>9</v>
      </c>
      <c r="O9" s="43">
        <v>44586</v>
      </c>
      <c r="P9" s="40" t="s">
        <v>193</v>
      </c>
      <c r="R9" s="44"/>
    </row>
    <row r="10" spans="1:18" ht="30" x14ac:dyDescent="0.25">
      <c r="A10" s="38">
        <v>2022</v>
      </c>
      <c r="B10" s="38">
        <v>9</v>
      </c>
      <c r="C10" s="25" t="s">
        <v>43</v>
      </c>
      <c r="D10" s="26" t="s">
        <v>42</v>
      </c>
      <c r="E10" s="39">
        <v>655.73</v>
      </c>
      <c r="F10" s="39">
        <v>800</v>
      </c>
      <c r="G10" s="40" t="s">
        <v>44</v>
      </c>
      <c r="H10" s="41" t="s">
        <v>45</v>
      </c>
      <c r="I10" s="41" t="s">
        <v>45</v>
      </c>
      <c r="J10" s="42">
        <v>44587</v>
      </c>
      <c r="K10" s="40" t="s">
        <v>3</v>
      </c>
      <c r="L10" s="40" t="s">
        <v>141</v>
      </c>
      <c r="M10" s="40" t="s">
        <v>4</v>
      </c>
      <c r="N10" s="38">
        <v>10</v>
      </c>
      <c r="O10" s="43">
        <v>44587</v>
      </c>
      <c r="P10" s="38"/>
      <c r="R10" s="45"/>
    </row>
    <row r="11" spans="1:18" ht="45" x14ac:dyDescent="0.25">
      <c r="A11" s="38">
        <v>2022</v>
      </c>
      <c r="B11" s="38">
        <v>10</v>
      </c>
      <c r="C11" s="25" t="s">
        <v>46</v>
      </c>
      <c r="D11" s="26" t="s">
        <v>47</v>
      </c>
      <c r="E11" s="39">
        <v>2932</v>
      </c>
      <c r="F11" s="39">
        <f>(E11*22%)+E11</f>
        <v>3577.04</v>
      </c>
      <c r="G11" s="40" t="s">
        <v>49</v>
      </c>
      <c r="H11" s="41" t="s">
        <v>48</v>
      </c>
      <c r="I11" s="38" t="s">
        <v>50</v>
      </c>
      <c r="J11" s="42">
        <v>44587</v>
      </c>
      <c r="K11" s="40" t="s">
        <v>3</v>
      </c>
      <c r="L11" s="40" t="s">
        <v>141</v>
      </c>
      <c r="M11" s="40" t="s">
        <v>51</v>
      </c>
      <c r="N11" s="38">
        <v>11</v>
      </c>
      <c r="O11" s="43">
        <v>44587</v>
      </c>
      <c r="P11" s="40" t="s">
        <v>192</v>
      </c>
    </row>
    <row r="12" spans="1:18" ht="30" x14ac:dyDescent="0.25">
      <c r="A12" s="38">
        <v>2022</v>
      </c>
      <c r="B12" s="38">
        <v>11</v>
      </c>
      <c r="C12" s="25" t="s">
        <v>52</v>
      </c>
      <c r="D12" s="26" t="s">
        <v>53</v>
      </c>
      <c r="E12" s="39">
        <v>90</v>
      </c>
      <c r="F12" s="39">
        <v>90</v>
      </c>
      <c r="G12" s="40" t="s">
        <v>62</v>
      </c>
      <c r="H12" s="41" t="s">
        <v>63</v>
      </c>
      <c r="I12" s="41" t="s">
        <v>63</v>
      </c>
      <c r="J12" s="42">
        <v>44587</v>
      </c>
      <c r="K12" s="40" t="s">
        <v>3</v>
      </c>
      <c r="L12" s="40" t="s">
        <v>141</v>
      </c>
      <c r="M12" s="40" t="s">
        <v>4</v>
      </c>
      <c r="N12" s="38">
        <v>12</v>
      </c>
      <c r="O12" s="43">
        <v>44587</v>
      </c>
      <c r="P12" s="38"/>
    </row>
    <row r="13" spans="1:18" ht="30" x14ac:dyDescent="0.25">
      <c r="A13" s="38">
        <v>2022</v>
      </c>
      <c r="B13" s="38">
        <v>12</v>
      </c>
      <c r="C13" s="25" t="s">
        <v>55</v>
      </c>
      <c r="D13" s="26" t="s">
        <v>54</v>
      </c>
      <c r="E13" s="39">
        <v>558</v>
      </c>
      <c r="F13" s="39">
        <f>E13</f>
        <v>558</v>
      </c>
      <c r="G13" s="40" t="s">
        <v>57</v>
      </c>
      <c r="H13" s="41" t="s">
        <v>56</v>
      </c>
      <c r="I13" s="41" t="s">
        <v>56</v>
      </c>
      <c r="J13" s="42">
        <v>44592</v>
      </c>
      <c r="K13" s="40" t="s">
        <v>3</v>
      </c>
      <c r="L13" s="40" t="s">
        <v>141</v>
      </c>
      <c r="M13" s="40" t="s">
        <v>4</v>
      </c>
      <c r="N13" s="38">
        <v>15</v>
      </c>
      <c r="O13" s="43">
        <v>44592</v>
      </c>
      <c r="P13" s="38"/>
    </row>
    <row r="14" spans="1:18" x14ac:dyDescent="0.25">
      <c r="A14" s="38">
        <v>2022</v>
      </c>
      <c r="B14" s="38">
        <v>13</v>
      </c>
      <c r="C14" s="25" t="s">
        <v>58</v>
      </c>
      <c r="D14" s="26" t="s">
        <v>59</v>
      </c>
      <c r="E14" s="39">
        <v>100.81</v>
      </c>
      <c r="F14" s="39">
        <v>123</v>
      </c>
      <c r="G14" s="40" t="s">
        <v>60</v>
      </c>
      <c r="H14" s="41" t="s">
        <v>122</v>
      </c>
      <c r="I14" s="41" t="s">
        <v>122</v>
      </c>
      <c r="J14" s="42">
        <v>44594</v>
      </c>
      <c r="K14" s="40" t="s">
        <v>3</v>
      </c>
      <c r="L14" s="40" t="s">
        <v>141</v>
      </c>
      <c r="M14" s="40" t="s">
        <v>4</v>
      </c>
      <c r="N14" s="38">
        <v>16</v>
      </c>
      <c r="O14" s="43">
        <v>44594</v>
      </c>
      <c r="P14" s="38"/>
    </row>
    <row r="15" spans="1:18" ht="30" x14ac:dyDescent="0.25">
      <c r="A15" s="38">
        <v>2022</v>
      </c>
      <c r="B15" s="38">
        <v>14</v>
      </c>
      <c r="C15" s="25" t="s">
        <v>64</v>
      </c>
      <c r="D15" s="26" t="s">
        <v>61</v>
      </c>
      <c r="E15" s="39">
        <v>1314</v>
      </c>
      <c r="F15" s="39">
        <v>1603.08</v>
      </c>
      <c r="G15" s="40" t="s">
        <v>65</v>
      </c>
      <c r="H15" s="41" t="s">
        <v>158</v>
      </c>
      <c r="I15" s="41" t="s">
        <v>158</v>
      </c>
      <c r="J15" s="42">
        <v>44606</v>
      </c>
      <c r="K15" s="40" t="s">
        <v>3</v>
      </c>
      <c r="L15" s="40" t="s">
        <v>141</v>
      </c>
      <c r="M15" s="40" t="s">
        <v>4</v>
      </c>
      <c r="N15" s="38">
        <v>18</v>
      </c>
      <c r="O15" s="43">
        <v>44606</v>
      </c>
      <c r="P15" s="38"/>
      <c r="R15" s="45"/>
    </row>
    <row r="16" spans="1:18" ht="30" x14ac:dyDescent="0.25">
      <c r="A16" s="38">
        <v>2022</v>
      </c>
      <c r="B16" s="38">
        <v>15</v>
      </c>
      <c r="C16" s="25" t="s">
        <v>66</v>
      </c>
      <c r="D16" s="26" t="s">
        <v>67</v>
      </c>
      <c r="E16" s="39">
        <v>90</v>
      </c>
      <c r="F16" s="39">
        <f>E16+E16*22%</f>
        <v>109.8</v>
      </c>
      <c r="G16" s="40" t="s">
        <v>78</v>
      </c>
      <c r="H16" s="41">
        <v>13378520152</v>
      </c>
      <c r="I16" s="41">
        <v>13378520152</v>
      </c>
      <c r="J16" s="42">
        <v>44606</v>
      </c>
      <c r="K16" s="40" t="s">
        <v>3</v>
      </c>
      <c r="L16" s="40" t="s">
        <v>141</v>
      </c>
      <c r="M16" s="40" t="s">
        <v>4</v>
      </c>
      <c r="N16" s="38">
        <v>19</v>
      </c>
      <c r="O16" s="43">
        <v>44606</v>
      </c>
      <c r="P16" s="38"/>
      <c r="R16" s="44"/>
    </row>
    <row r="17" spans="1:27" x14ac:dyDescent="0.25">
      <c r="A17" s="38">
        <v>2022</v>
      </c>
      <c r="B17" s="38">
        <v>16</v>
      </c>
      <c r="C17" s="25" t="s">
        <v>69</v>
      </c>
      <c r="D17" s="26" t="s">
        <v>70</v>
      </c>
      <c r="E17" s="39">
        <v>737.7</v>
      </c>
      <c r="F17" s="39">
        <v>900</v>
      </c>
      <c r="G17" s="40" t="s">
        <v>77</v>
      </c>
      <c r="H17" s="41" t="s">
        <v>68</v>
      </c>
      <c r="I17" s="41" t="s">
        <v>68</v>
      </c>
      <c r="J17" s="42">
        <v>44606</v>
      </c>
      <c r="K17" s="40" t="s">
        <v>3</v>
      </c>
      <c r="L17" s="40" t="s">
        <v>141</v>
      </c>
      <c r="M17" s="40" t="s">
        <v>4</v>
      </c>
      <c r="N17" s="38">
        <v>19</v>
      </c>
      <c r="O17" s="43">
        <v>44606</v>
      </c>
      <c r="P17" s="38"/>
      <c r="R17" s="44"/>
      <c r="S17" s="45"/>
    </row>
    <row r="18" spans="1:27" x14ac:dyDescent="0.25">
      <c r="A18" s="38">
        <v>2022</v>
      </c>
      <c r="B18" s="38">
        <v>17</v>
      </c>
      <c r="C18" s="25" t="s">
        <v>71</v>
      </c>
      <c r="D18" s="26" t="s">
        <v>72</v>
      </c>
      <c r="E18" s="39">
        <v>2540.98</v>
      </c>
      <c r="F18" s="39">
        <v>3100</v>
      </c>
      <c r="G18" s="40" t="s">
        <v>73</v>
      </c>
      <c r="H18" s="41" t="s">
        <v>74</v>
      </c>
      <c r="I18" s="41" t="s">
        <v>74</v>
      </c>
      <c r="J18" s="42">
        <v>44606</v>
      </c>
      <c r="K18" s="40" t="s">
        <v>3</v>
      </c>
      <c r="L18" s="40" t="s">
        <v>141</v>
      </c>
      <c r="M18" s="40" t="s">
        <v>4</v>
      </c>
      <c r="N18" s="38">
        <v>19</v>
      </c>
      <c r="O18" s="43">
        <v>44606</v>
      </c>
      <c r="P18" s="38"/>
      <c r="S18" s="45"/>
    </row>
    <row r="19" spans="1:27" x14ac:dyDescent="0.25">
      <c r="A19" s="38">
        <v>2022</v>
      </c>
      <c r="B19" s="38">
        <v>18</v>
      </c>
      <c r="C19" s="25" t="s">
        <v>75</v>
      </c>
      <c r="D19" s="26" t="s">
        <v>76</v>
      </c>
      <c r="E19" s="39">
        <v>327.86</v>
      </c>
      <c r="F19" s="39">
        <v>400</v>
      </c>
      <c r="G19" s="40" t="s">
        <v>73</v>
      </c>
      <c r="H19" s="41" t="s">
        <v>74</v>
      </c>
      <c r="I19" s="41" t="s">
        <v>74</v>
      </c>
      <c r="J19" s="42">
        <v>44606</v>
      </c>
      <c r="K19" s="40" t="s">
        <v>3</v>
      </c>
      <c r="L19" s="40" t="s">
        <v>141</v>
      </c>
      <c r="M19" s="40" t="s">
        <v>4</v>
      </c>
      <c r="N19" s="38">
        <v>19</v>
      </c>
      <c r="O19" s="43">
        <v>44606</v>
      </c>
      <c r="P19" s="38"/>
    </row>
    <row r="20" spans="1:27" ht="30" x14ac:dyDescent="0.25">
      <c r="A20" s="38">
        <v>2022</v>
      </c>
      <c r="B20" s="38">
        <v>19</v>
      </c>
      <c r="C20" s="25" t="s">
        <v>79</v>
      </c>
      <c r="D20" s="26" t="s">
        <v>80</v>
      </c>
      <c r="E20" s="39">
        <v>1850</v>
      </c>
      <c r="F20" s="39">
        <f>(1850*22%)+1850</f>
        <v>2257</v>
      </c>
      <c r="G20" s="40" t="s">
        <v>81</v>
      </c>
      <c r="H20" s="41" t="s">
        <v>82</v>
      </c>
      <c r="I20" s="41" t="s">
        <v>82</v>
      </c>
      <c r="J20" s="42">
        <v>44610</v>
      </c>
      <c r="K20" s="40" t="s">
        <v>3</v>
      </c>
      <c r="L20" s="40" t="s">
        <v>141</v>
      </c>
      <c r="M20" s="40" t="s">
        <v>4</v>
      </c>
      <c r="N20" s="38">
        <v>20</v>
      </c>
      <c r="O20" s="43">
        <v>44609</v>
      </c>
      <c r="P20" s="40" t="s">
        <v>194</v>
      </c>
    </row>
    <row r="21" spans="1:27" ht="75" x14ac:dyDescent="0.25">
      <c r="A21" s="38">
        <v>2022</v>
      </c>
      <c r="B21" s="38">
        <v>20</v>
      </c>
      <c r="C21" s="25" t="s">
        <v>83</v>
      </c>
      <c r="D21" s="26" t="s">
        <v>84</v>
      </c>
      <c r="E21" s="39">
        <v>180</v>
      </c>
      <c r="F21" s="39">
        <f>E21+(E21*22%)</f>
        <v>219.6</v>
      </c>
      <c r="G21" s="40" t="s">
        <v>85</v>
      </c>
      <c r="H21" s="41" t="s">
        <v>86</v>
      </c>
      <c r="I21" s="41" t="s">
        <v>86</v>
      </c>
      <c r="J21" s="42">
        <v>44614</v>
      </c>
      <c r="K21" s="40" t="s">
        <v>3</v>
      </c>
      <c r="L21" s="40" t="s">
        <v>141</v>
      </c>
      <c r="M21" s="40" t="s">
        <v>4</v>
      </c>
      <c r="N21" s="38">
        <v>22</v>
      </c>
      <c r="O21" s="43">
        <v>44614</v>
      </c>
      <c r="P21" s="38"/>
      <c r="R21" s="44"/>
    </row>
    <row r="22" spans="1:27" ht="60" x14ac:dyDescent="0.25">
      <c r="A22" s="38">
        <v>2022</v>
      </c>
      <c r="B22" s="38">
        <v>21</v>
      </c>
      <c r="C22" s="25" t="s">
        <v>87</v>
      </c>
      <c r="D22" s="26" t="s">
        <v>88</v>
      </c>
      <c r="E22" s="39">
        <v>80</v>
      </c>
      <c r="F22" s="39">
        <v>80</v>
      </c>
      <c r="G22" s="40" t="s">
        <v>90</v>
      </c>
      <c r="H22" s="41" t="s">
        <v>89</v>
      </c>
      <c r="I22" s="41" t="s">
        <v>89</v>
      </c>
      <c r="J22" s="42">
        <v>44614</v>
      </c>
      <c r="K22" s="40" t="s">
        <v>3</v>
      </c>
      <c r="L22" s="40" t="s">
        <v>141</v>
      </c>
      <c r="M22" s="40" t="s">
        <v>4</v>
      </c>
      <c r="N22" s="38">
        <v>24</v>
      </c>
      <c r="O22" s="43">
        <v>44614</v>
      </c>
      <c r="P22" s="38"/>
    </row>
    <row r="23" spans="1:27" ht="45" x14ac:dyDescent="0.25">
      <c r="A23" s="38">
        <v>2022</v>
      </c>
      <c r="B23" s="38">
        <v>22</v>
      </c>
      <c r="C23" s="25" t="s">
        <v>91</v>
      </c>
      <c r="D23" s="26" t="s">
        <v>1409</v>
      </c>
      <c r="E23" s="39">
        <v>565.57000000000005</v>
      </c>
      <c r="F23" s="39">
        <v>690</v>
      </c>
      <c r="G23" s="40" t="s">
        <v>92</v>
      </c>
      <c r="H23" s="41" t="s">
        <v>94</v>
      </c>
      <c r="I23" s="41" t="s">
        <v>93</v>
      </c>
      <c r="J23" s="42">
        <v>44614</v>
      </c>
      <c r="K23" s="40" t="s">
        <v>3</v>
      </c>
      <c r="L23" s="40" t="s">
        <v>141</v>
      </c>
      <c r="M23" s="40" t="s">
        <v>4</v>
      </c>
      <c r="N23" s="38">
        <v>25</v>
      </c>
      <c r="O23" s="43">
        <v>44614</v>
      </c>
      <c r="P23" s="38"/>
      <c r="Q23" s="37" t="s">
        <v>160</v>
      </c>
    </row>
    <row r="24" spans="1:27" x14ac:dyDescent="0.25">
      <c r="A24" s="38">
        <v>2022</v>
      </c>
      <c r="B24" s="38">
        <v>23</v>
      </c>
      <c r="C24" s="25" t="s">
        <v>95</v>
      </c>
      <c r="D24" s="26" t="s">
        <v>96</v>
      </c>
      <c r="E24" s="39">
        <v>1688.66</v>
      </c>
      <c r="F24" s="39">
        <f>(E24*22%)+E24</f>
        <v>2060.1651999999999</v>
      </c>
      <c r="G24" s="40" t="s">
        <v>97</v>
      </c>
      <c r="H24" s="41" t="s">
        <v>99</v>
      </c>
      <c r="I24" s="41" t="s">
        <v>98</v>
      </c>
      <c r="J24" s="42">
        <v>44622</v>
      </c>
      <c r="K24" s="40" t="s">
        <v>3</v>
      </c>
      <c r="L24" s="40" t="s">
        <v>141</v>
      </c>
      <c r="M24" s="40" t="s">
        <v>4</v>
      </c>
      <c r="N24" s="38">
        <v>27</v>
      </c>
      <c r="O24" s="43">
        <v>44623</v>
      </c>
      <c r="P24" s="38"/>
      <c r="Q24" s="37" t="s">
        <v>160</v>
      </c>
    </row>
    <row r="25" spans="1:27" ht="30" x14ac:dyDescent="0.25">
      <c r="A25" s="38">
        <v>2022</v>
      </c>
      <c r="B25" s="38">
        <v>24</v>
      </c>
      <c r="C25" s="25" t="s">
        <v>112</v>
      </c>
      <c r="D25" s="26" t="s">
        <v>113</v>
      </c>
      <c r="E25" s="39">
        <v>120</v>
      </c>
      <c r="F25" s="39">
        <v>152.26</v>
      </c>
      <c r="G25" s="40" t="s">
        <v>114</v>
      </c>
      <c r="H25" s="41" t="s">
        <v>115</v>
      </c>
      <c r="I25" s="41" t="s">
        <v>116</v>
      </c>
      <c r="J25" s="42">
        <v>44662</v>
      </c>
      <c r="K25" s="40" t="s">
        <v>117</v>
      </c>
      <c r="L25" s="40" t="s">
        <v>170</v>
      </c>
      <c r="M25" s="40" t="s">
        <v>4</v>
      </c>
      <c r="N25" s="38">
        <v>5</v>
      </c>
      <c r="O25" s="43">
        <v>44662</v>
      </c>
      <c r="P25" s="40" t="s">
        <v>195</v>
      </c>
    </row>
    <row r="26" spans="1:27" ht="30" x14ac:dyDescent="0.25">
      <c r="A26" s="38">
        <v>2022</v>
      </c>
      <c r="B26" s="38">
        <v>25</v>
      </c>
      <c r="C26" s="25" t="s">
        <v>118</v>
      </c>
      <c r="D26" s="26" t="s">
        <v>119</v>
      </c>
      <c r="E26" s="39">
        <v>270</v>
      </c>
      <c r="F26" s="39">
        <v>329.4</v>
      </c>
      <c r="G26" s="40" t="s">
        <v>81</v>
      </c>
      <c r="H26" s="41" t="s">
        <v>82</v>
      </c>
      <c r="I26" s="41" t="s">
        <v>82</v>
      </c>
      <c r="J26" s="42">
        <v>44686</v>
      </c>
      <c r="K26" s="40" t="s">
        <v>3</v>
      </c>
      <c r="L26" s="40" t="s">
        <v>141</v>
      </c>
      <c r="M26" s="40" t="s">
        <v>4</v>
      </c>
      <c r="N26" s="38">
        <v>40</v>
      </c>
      <c r="O26" s="43">
        <v>44686</v>
      </c>
      <c r="P26" s="38"/>
    </row>
    <row r="27" spans="1:27" ht="45" x14ac:dyDescent="0.25">
      <c r="A27" s="38">
        <v>2022</v>
      </c>
      <c r="B27" s="38">
        <v>26</v>
      </c>
      <c r="C27" s="25" t="s">
        <v>123</v>
      </c>
      <c r="D27" s="26" t="s">
        <v>124</v>
      </c>
      <c r="E27" s="39">
        <v>1119.67</v>
      </c>
      <c r="F27" s="39">
        <f>(E27*22%)+E27</f>
        <v>1365.9974000000002</v>
      </c>
      <c r="G27" s="40" t="s">
        <v>125</v>
      </c>
      <c r="H27" s="41" t="s">
        <v>126</v>
      </c>
      <c r="I27" s="41" t="s">
        <v>126</v>
      </c>
      <c r="J27" s="42">
        <v>44690</v>
      </c>
      <c r="K27" s="40" t="s">
        <v>117</v>
      </c>
      <c r="L27" s="40" t="s">
        <v>170</v>
      </c>
      <c r="M27" s="40" t="s">
        <v>4</v>
      </c>
      <c r="N27" s="38">
        <v>6</v>
      </c>
      <c r="O27" s="43">
        <v>44687</v>
      </c>
      <c r="P27" s="38">
        <v>1119.67</v>
      </c>
    </row>
    <row r="28" spans="1:27" x14ac:dyDescent="0.25">
      <c r="A28" s="38">
        <v>2022</v>
      </c>
      <c r="B28" s="38">
        <v>27</v>
      </c>
      <c r="C28" s="25" t="s">
        <v>127</v>
      </c>
      <c r="D28" s="26" t="s">
        <v>128</v>
      </c>
      <c r="E28" s="39">
        <v>16000</v>
      </c>
      <c r="F28" s="39">
        <f>16000+(16000*22%)</f>
        <v>19520</v>
      </c>
      <c r="G28" s="40" t="s">
        <v>134</v>
      </c>
      <c r="H28" s="41" t="s">
        <v>161</v>
      </c>
      <c r="I28" s="41" t="s">
        <v>161</v>
      </c>
      <c r="J28" s="42">
        <v>44680</v>
      </c>
      <c r="K28" s="40" t="s">
        <v>135</v>
      </c>
      <c r="L28" s="40" t="s">
        <v>141</v>
      </c>
      <c r="M28" s="40" t="s">
        <v>4</v>
      </c>
      <c r="N28" s="38">
        <v>16</v>
      </c>
      <c r="O28" s="43">
        <v>44680</v>
      </c>
      <c r="P28" s="38"/>
      <c r="Q28" s="46"/>
    </row>
    <row r="29" spans="1:27" ht="30" x14ac:dyDescent="0.25">
      <c r="A29" s="38">
        <v>2022</v>
      </c>
      <c r="B29" s="38">
        <v>28</v>
      </c>
      <c r="C29" s="25" t="s">
        <v>129</v>
      </c>
      <c r="D29" s="26" t="s">
        <v>130</v>
      </c>
      <c r="E29" s="39">
        <v>630</v>
      </c>
      <c r="F29" s="39">
        <v>630</v>
      </c>
      <c r="G29" s="40" t="s">
        <v>18</v>
      </c>
      <c r="H29" s="41" t="s">
        <v>19</v>
      </c>
      <c r="I29" s="41" t="s">
        <v>19</v>
      </c>
      <c r="J29" s="42">
        <v>44693</v>
      </c>
      <c r="K29" s="40" t="s">
        <v>3</v>
      </c>
      <c r="L29" s="40" t="s">
        <v>141</v>
      </c>
      <c r="M29" s="40" t="s">
        <v>7</v>
      </c>
      <c r="N29" s="38">
        <v>45</v>
      </c>
      <c r="O29" s="43">
        <v>44693</v>
      </c>
      <c r="P29" s="38"/>
      <c r="Q29" s="47"/>
    </row>
    <row r="30" spans="1:27" ht="45" x14ac:dyDescent="0.25">
      <c r="A30" s="38">
        <v>2022</v>
      </c>
      <c r="B30" s="38">
        <v>29</v>
      </c>
      <c r="C30" s="25" t="s">
        <v>131</v>
      </c>
      <c r="D30" s="26" t="s">
        <v>133</v>
      </c>
      <c r="E30" s="39">
        <v>12000</v>
      </c>
      <c r="F30" s="39">
        <v>12000</v>
      </c>
      <c r="G30" s="40" t="s">
        <v>107</v>
      </c>
      <c r="H30" s="41" t="s">
        <v>108</v>
      </c>
      <c r="I30" s="41" t="s">
        <v>120</v>
      </c>
      <c r="J30" s="42">
        <v>44694</v>
      </c>
      <c r="K30" s="40" t="s">
        <v>117</v>
      </c>
      <c r="L30" s="40" t="s">
        <v>170</v>
      </c>
      <c r="M30" s="40" t="s">
        <v>132</v>
      </c>
      <c r="N30" s="38">
        <v>7</v>
      </c>
      <c r="O30" s="43">
        <v>44694</v>
      </c>
      <c r="P30" s="38"/>
      <c r="Q30" s="47"/>
      <c r="S30" s="47"/>
      <c r="T30" s="47"/>
      <c r="U30" s="47"/>
      <c r="V30" s="47"/>
      <c r="Z30" s="47"/>
    </row>
    <row r="31" spans="1:27" ht="60" x14ac:dyDescent="0.25">
      <c r="A31" s="38">
        <v>2022</v>
      </c>
      <c r="B31" s="38">
        <v>30</v>
      </c>
      <c r="C31" s="25" t="s">
        <v>136</v>
      </c>
      <c r="D31" s="26" t="s">
        <v>137</v>
      </c>
      <c r="E31" s="39">
        <v>5651.52</v>
      </c>
      <c r="F31" s="39">
        <f>(E31*22%)+E31</f>
        <v>6894.8544000000002</v>
      </c>
      <c r="G31" s="40" t="s">
        <v>73</v>
      </c>
      <c r="H31" s="41" t="s">
        <v>74</v>
      </c>
      <c r="I31" s="41" t="s">
        <v>74</v>
      </c>
      <c r="J31" s="42">
        <v>44700</v>
      </c>
      <c r="K31" s="40" t="s">
        <v>3</v>
      </c>
      <c r="L31" s="40" t="s">
        <v>141</v>
      </c>
      <c r="M31" s="40" t="s">
        <v>138</v>
      </c>
      <c r="N31" s="38">
        <v>46</v>
      </c>
      <c r="O31" s="43">
        <v>44700</v>
      </c>
      <c r="P31" s="38"/>
      <c r="Q31" s="47"/>
      <c r="S31" s="48"/>
      <c r="U31" s="48"/>
      <c r="V31" s="48"/>
      <c r="W31" s="48"/>
      <c r="X31" s="48"/>
      <c r="Y31" s="46"/>
      <c r="Z31" s="49"/>
      <c r="AA31" s="48"/>
    </row>
    <row r="32" spans="1:27" ht="30" x14ac:dyDescent="0.25">
      <c r="A32" s="38">
        <v>2022</v>
      </c>
      <c r="B32" s="38">
        <v>31</v>
      </c>
      <c r="C32" s="25" t="s">
        <v>143</v>
      </c>
      <c r="D32" s="26" t="s">
        <v>144</v>
      </c>
      <c r="E32" s="39">
        <v>3744</v>
      </c>
      <c r="F32" s="39">
        <v>3744</v>
      </c>
      <c r="G32" s="40" t="s">
        <v>145</v>
      </c>
      <c r="H32" s="41" t="s">
        <v>146</v>
      </c>
      <c r="I32" s="41" t="s">
        <v>156</v>
      </c>
      <c r="J32" s="42">
        <v>44700</v>
      </c>
      <c r="K32" s="40" t="s">
        <v>135</v>
      </c>
      <c r="L32" s="40" t="s">
        <v>141</v>
      </c>
      <c r="M32" s="40" t="s">
        <v>4</v>
      </c>
      <c r="N32" s="38">
        <v>20</v>
      </c>
      <c r="O32" s="43">
        <v>44699</v>
      </c>
      <c r="P32" s="40" t="s">
        <v>197</v>
      </c>
      <c r="Q32" s="49"/>
      <c r="R32" s="46"/>
      <c r="S32" s="48"/>
      <c r="U32" s="48"/>
      <c r="V32" s="48"/>
      <c r="W32" s="48"/>
      <c r="X32" s="48"/>
    </row>
    <row r="33" spans="1:23" ht="45" x14ac:dyDescent="0.25">
      <c r="A33" s="38">
        <v>2022</v>
      </c>
      <c r="B33" s="38">
        <v>32</v>
      </c>
      <c r="C33" s="25" t="s">
        <v>142</v>
      </c>
      <c r="D33" s="26" t="s">
        <v>139</v>
      </c>
      <c r="E33" s="39">
        <v>300</v>
      </c>
      <c r="F33" s="39">
        <f>E33+(E33*22%)</f>
        <v>366</v>
      </c>
      <c r="G33" s="40" t="s">
        <v>125</v>
      </c>
      <c r="H33" s="41" t="s">
        <v>126</v>
      </c>
      <c r="I33" s="41" t="s">
        <v>126</v>
      </c>
      <c r="J33" s="42">
        <v>44701</v>
      </c>
      <c r="K33" s="40" t="s">
        <v>117</v>
      </c>
      <c r="L33" s="40" t="s">
        <v>170</v>
      </c>
      <c r="M33" s="40" t="s">
        <v>7</v>
      </c>
      <c r="N33" s="38">
        <v>8</v>
      </c>
      <c r="O33" s="43">
        <v>44701</v>
      </c>
      <c r="P33" s="40"/>
      <c r="Q33" s="47"/>
      <c r="S33" s="48"/>
      <c r="W33" s="48"/>
    </row>
    <row r="34" spans="1:23" x14ac:dyDescent="0.25">
      <c r="A34" s="38">
        <v>2022</v>
      </c>
      <c r="B34" s="38">
        <v>33</v>
      </c>
      <c r="C34" s="25" t="s">
        <v>151</v>
      </c>
      <c r="D34" s="26" t="s">
        <v>152</v>
      </c>
      <c r="E34" s="39">
        <v>2000</v>
      </c>
      <c r="F34" s="39">
        <v>2500</v>
      </c>
      <c r="G34" s="40" t="s">
        <v>153</v>
      </c>
      <c r="H34" s="41" t="s">
        <v>154</v>
      </c>
      <c r="I34" s="41" t="s">
        <v>155</v>
      </c>
      <c r="J34" s="42">
        <v>44707</v>
      </c>
      <c r="K34" s="40" t="s">
        <v>135</v>
      </c>
      <c r="L34" s="40" t="s">
        <v>141</v>
      </c>
      <c r="M34" s="40" t="s">
        <v>4</v>
      </c>
      <c r="N34" s="38">
        <v>21</v>
      </c>
      <c r="O34" s="43">
        <v>44701</v>
      </c>
      <c r="P34" s="40" t="s">
        <v>196</v>
      </c>
      <c r="Q34" s="47"/>
      <c r="S34" s="48"/>
      <c r="W34" s="48"/>
    </row>
    <row r="35" spans="1:23" ht="30" x14ac:dyDescent="0.25">
      <c r="A35" s="38">
        <v>2022</v>
      </c>
      <c r="B35" s="38">
        <v>34</v>
      </c>
      <c r="C35" s="25" t="s">
        <v>147</v>
      </c>
      <c r="D35" s="26" t="s">
        <v>148</v>
      </c>
      <c r="E35" s="39">
        <v>480</v>
      </c>
      <c r="F35" s="39">
        <v>585.6</v>
      </c>
      <c r="G35" s="40" t="s">
        <v>149</v>
      </c>
      <c r="H35" s="41" t="s">
        <v>150</v>
      </c>
      <c r="I35" s="41" t="s">
        <v>150</v>
      </c>
      <c r="J35" s="42">
        <v>44713</v>
      </c>
      <c r="K35" s="40" t="s">
        <v>117</v>
      </c>
      <c r="L35" s="40" t="s">
        <v>170</v>
      </c>
      <c r="M35" s="40" t="s">
        <v>4</v>
      </c>
      <c r="N35" s="38">
        <v>10</v>
      </c>
      <c r="O35" s="43">
        <v>44713</v>
      </c>
      <c r="P35" s="40"/>
      <c r="Q35" s="47"/>
      <c r="S35" s="48"/>
      <c r="W35" s="48"/>
    </row>
    <row r="36" spans="1:23" ht="30" x14ac:dyDescent="0.25">
      <c r="A36" s="38">
        <v>2022</v>
      </c>
      <c r="B36" s="38">
        <v>35</v>
      </c>
      <c r="C36" s="25" t="s">
        <v>162</v>
      </c>
      <c r="D36" s="26" t="s">
        <v>163</v>
      </c>
      <c r="E36" s="39">
        <v>21199</v>
      </c>
      <c r="F36" s="39">
        <f>(E36*22%)+E36</f>
        <v>25862.78</v>
      </c>
      <c r="G36" s="40" t="s">
        <v>164</v>
      </c>
      <c r="H36" s="41" t="s">
        <v>205</v>
      </c>
      <c r="I36" s="41" t="s">
        <v>165</v>
      </c>
      <c r="J36" s="42">
        <v>44718</v>
      </c>
      <c r="K36" s="40" t="s">
        <v>3</v>
      </c>
      <c r="L36" s="40"/>
      <c r="M36" s="40" t="s">
        <v>4</v>
      </c>
      <c r="N36" s="38">
        <v>47</v>
      </c>
      <c r="O36" s="43">
        <v>44718</v>
      </c>
      <c r="P36" s="40" t="s">
        <v>166</v>
      </c>
    </row>
    <row r="37" spans="1:23" ht="30" x14ac:dyDescent="0.25">
      <c r="A37" s="38">
        <v>2022</v>
      </c>
      <c r="B37" s="38">
        <v>36</v>
      </c>
      <c r="C37" s="25" t="s">
        <v>199</v>
      </c>
      <c r="D37" s="26" t="s">
        <v>167</v>
      </c>
      <c r="E37" s="39">
        <v>5000</v>
      </c>
      <c r="F37" s="39">
        <f>(E37*5%)+E37</f>
        <v>5250</v>
      </c>
      <c r="G37" s="40" t="s">
        <v>168</v>
      </c>
      <c r="H37" s="41" t="s">
        <v>169</v>
      </c>
      <c r="I37" s="41" t="s">
        <v>169</v>
      </c>
      <c r="J37" s="42">
        <v>44720</v>
      </c>
      <c r="K37" s="40" t="s">
        <v>135</v>
      </c>
      <c r="L37" s="40" t="s">
        <v>141</v>
      </c>
      <c r="M37" s="40" t="s">
        <v>4</v>
      </c>
      <c r="N37" s="38">
        <v>63</v>
      </c>
      <c r="O37" s="43">
        <v>44561</v>
      </c>
      <c r="P37" s="40" t="s">
        <v>221</v>
      </c>
    </row>
    <row r="38" spans="1:23" ht="30" x14ac:dyDescent="0.25">
      <c r="A38" s="38">
        <v>2022</v>
      </c>
      <c r="B38" s="38">
        <v>37</v>
      </c>
      <c r="C38" s="25" t="s">
        <v>171</v>
      </c>
      <c r="D38" s="26" t="s">
        <v>172</v>
      </c>
      <c r="E38" s="39">
        <v>4000</v>
      </c>
      <c r="F38" s="39">
        <v>4000</v>
      </c>
      <c r="G38" s="40" t="s">
        <v>173</v>
      </c>
      <c r="H38" s="41" t="s">
        <v>174</v>
      </c>
      <c r="I38" s="41" t="s">
        <v>175</v>
      </c>
      <c r="J38" s="42">
        <v>44720</v>
      </c>
      <c r="K38" s="40" t="s">
        <v>117</v>
      </c>
      <c r="L38" s="40" t="s">
        <v>170</v>
      </c>
      <c r="M38" s="40" t="s">
        <v>4</v>
      </c>
      <c r="N38" s="38">
        <v>13</v>
      </c>
      <c r="O38" s="43">
        <v>44720</v>
      </c>
      <c r="P38" s="40" t="s">
        <v>198</v>
      </c>
    </row>
    <row r="39" spans="1:23" ht="30" x14ac:dyDescent="0.25">
      <c r="A39" s="38">
        <v>2022</v>
      </c>
      <c r="B39" s="38">
        <v>38</v>
      </c>
      <c r="C39" s="25" t="s">
        <v>176</v>
      </c>
      <c r="D39" s="26" t="s">
        <v>177</v>
      </c>
      <c r="E39" s="39">
        <v>113.93</v>
      </c>
      <c r="F39" s="39">
        <f>(E39*22%)+E39</f>
        <v>138.99460000000002</v>
      </c>
      <c r="G39" s="40" t="s">
        <v>178</v>
      </c>
      <c r="H39" s="41" t="s">
        <v>200</v>
      </c>
      <c r="I39" s="41" t="s">
        <v>200</v>
      </c>
      <c r="J39" s="42">
        <v>44720</v>
      </c>
      <c r="K39" s="40" t="s">
        <v>3</v>
      </c>
      <c r="L39" s="40"/>
      <c r="M39" s="40" t="s">
        <v>4</v>
      </c>
      <c r="N39" s="38">
        <v>47</v>
      </c>
      <c r="O39" s="43">
        <v>44720</v>
      </c>
      <c r="P39" s="40"/>
    </row>
    <row r="40" spans="1:23" x14ac:dyDescent="0.25">
      <c r="A40" s="38">
        <v>2022</v>
      </c>
      <c r="B40" s="38">
        <v>39</v>
      </c>
      <c r="C40" s="25" t="s">
        <v>179</v>
      </c>
      <c r="D40" s="26" t="s">
        <v>180</v>
      </c>
      <c r="E40" s="39">
        <v>182.16</v>
      </c>
      <c r="F40" s="39">
        <v>222.24</v>
      </c>
      <c r="G40" s="40" t="s">
        <v>181</v>
      </c>
      <c r="H40" s="41" t="s">
        <v>182</v>
      </c>
      <c r="I40" s="41" t="s">
        <v>182</v>
      </c>
      <c r="J40" s="42">
        <v>44725</v>
      </c>
      <c r="K40" s="40" t="s">
        <v>3</v>
      </c>
      <c r="L40" s="40"/>
      <c r="M40" s="40" t="s">
        <v>4</v>
      </c>
      <c r="N40" s="38">
        <v>50</v>
      </c>
      <c r="O40" s="43">
        <v>44725</v>
      </c>
      <c r="P40" s="40"/>
    </row>
    <row r="41" spans="1:23" ht="30" x14ac:dyDescent="0.25">
      <c r="A41" s="38">
        <v>2022</v>
      </c>
      <c r="B41" s="38">
        <v>40</v>
      </c>
      <c r="C41" s="25" t="s">
        <v>183</v>
      </c>
      <c r="D41" s="26" t="s">
        <v>184</v>
      </c>
      <c r="E41" s="39">
        <v>700</v>
      </c>
      <c r="F41" s="39">
        <v>728</v>
      </c>
      <c r="G41" s="40" t="s">
        <v>185</v>
      </c>
      <c r="H41" s="41" t="s">
        <v>201</v>
      </c>
      <c r="I41" s="41" t="s">
        <v>202</v>
      </c>
      <c r="J41" s="42">
        <v>44729</v>
      </c>
      <c r="K41" s="40" t="s">
        <v>3</v>
      </c>
      <c r="L41" s="40"/>
      <c r="M41" s="40" t="s">
        <v>4</v>
      </c>
      <c r="N41" s="38">
        <v>51</v>
      </c>
      <c r="O41" s="43">
        <v>44741</v>
      </c>
      <c r="P41" s="40"/>
    </row>
    <row r="42" spans="1:23" x14ac:dyDescent="0.25">
      <c r="A42" s="50">
        <v>2022</v>
      </c>
      <c r="B42" s="50">
        <v>41</v>
      </c>
      <c r="C42" s="27" t="s">
        <v>186</v>
      </c>
      <c r="D42" s="28" t="s">
        <v>187</v>
      </c>
      <c r="E42" s="51">
        <v>8228</v>
      </c>
      <c r="F42" s="51">
        <v>8228</v>
      </c>
      <c r="G42" s="52" t="s">
        <v>134</v>
      </c>
      <c r="H42" s="53" t="s">
        <v>161</v>
      </c>
      <c r="I42" s="53" t="s">
        <v>161</v>
      </c>
      <c r="J42" s="54">
        <v>44680</v>
      </c>
      <c r="K42" s="52" t="s">
        <v>135</v>
      </c>
      <c r="L42" s="52" t="s">
        <v>141</v>
      </c>
      <c r="M42" s="52" t="s">
        <v>4</v>
      </c>
      <c r="N42" s="50">
        <v>28</v>
      </c>
      <c r="O42" s="55">
        <v>44735</v>
      </c>
      <c r="P42" s="52"/>
    </row>
    <row r="43" spans="1:23" ht="45" x14ac:dyDescent="0.25">
      <c r="A43" s="50">
        <v>2022</v>
      </c>
      <c r="B43" s="50">
        <v>42</v>
      </c>
      <c r="C43" s="27" t="s">
        <v>203</v>
      </c>
      <c r="D43" s="28" t="s">
        <v>204</v>
      </c>
      <c r="E43" s="51">
        <v>215</v>
      </c>
      <c r="F43" s="51">
        <f>215+(215*22%)</f>
        <v>262.3</v>
      </c>
      <c r="G43" s="52" t="s">
        <v>125</v>
      </c>
      <c r="H43" s="53" t="s">
        <v>126</v>
      </c>
      <c r="I43" s="53" t="s">
        <v>126</v>
      </c>
      <c r="J43" s="54">
        <v>44749</v>
      </c>
      <c r="K43" s="52" t="s">
        <v>117</v>
      </c>
      <c r="L43" s="52" t="s">
        <v>141</v>
      </c>
      <c r="M43" s="52" t="s">
        <v>4</v>
      </c>
      <c r="N43" s="50">
        <v>15</v>
      </c>
      <c r="O43" s="55">
        <v>44749</v>
      </c>
      <c r="P43" s="52"/>
    </row>
    <row r="44" spans="1:23" ht="45" x14ac:dyDescent="0.25">
      <c r="A44" s="50">
        <v>2022</v>
      </c>
      <c r="B44" s="50">
        <v>43</v>
      </c>
      <c r="C44" s="27" t="s">
        <v>207</v>
      </c>
      <c r="D44" s="28" t="s">
        <v>206</v>
      </c>
      <c r="E44" s="51">
        <v>2145.9699999999998</v>
      </c>
      <c r="F44" s="51">
        <v>2618.08</v>
      </c>
      <c r="G44" s="52" t="s">
        <v>18</v>
      </c>
      <c r="H44" s="53" t="s">
        <v>19</v>
      </c>
      <c r="I44" s="53" t="s">
        <v>19</v>
      </c>
      <c r="J44" s="54">
        <v>44756</v>
      </c>
      <c r="K44" s="52" t="s">
        <v>3</v>
      </c>
      <c r="L44" s="52" t="s">
        <v>141</v>
      </c>
      <c r="M44" s="52" t="s">
        <v>7</v>
      </c>
      <c r="N44" s="50">
        <v>53</v>
      </c>
      <c r="O44" s="55">
        <v>44756</v>
      </c>
      <c r="P44" s="52"/>
    </row>
    <row r="45" spans="1:23" ht="30" x14ac:dyDescent="0.25">
      <c r="A45" s="50">
        <v>2022</v>
      </c>
      <c r="B45" s="50">
        <v>44</v>
      </c>
      <c r="C45" s="27" t="s">
        <v>208</v>
      </c>
      <c r="D45" s="28" t="s">
        <v>209</v>
      </c>
      <c r="E45" s="51">
        <v>433.33</v>
      </c>
      <c r="F45" s="51">
        <f>433.33*22%+433.33</f>
        <v>528.6626</v>
      </c>
      <c r="G45" s="52" t="s">
        <v>210</v>
      </c>
      <c r="H45" s="53" t="s">
        <v>211</v>
      </c>
      <c r="I45" s="53" t="s">
        <v>211</v>
      </c>
      <c r="J45" s="54">
        <v>44767</v>
      </c>
      <c r="K45" s="52" t="s">
        <v>3</v>
      </c>
      <c r="L45" s="52" t="s">
        <v>141</v>
      </c>
      <c r="M45" s="52" t="s">
        <v>212</v>
      </c>
      <c r="N45" s="50">
        <v>54</v>
      </c>
      <c r="O45" s="55">
        <v>44767</v>
      </c>
      <c r="P45" s="52"/>
    </row>
    <row r="46" spans="1:23" x14ac:dyDescent="0.25">
      <c r="A46" s="50">
        <v>2022</v>
      </c>
      <c r="B46" s="50">
        <v>45</v>
      </c>
      <c r="C46" s="27" t="s">
        <v>213</v>
      </c>
      <c r="D46" s="28" t="s">
        <v>214</v>
      </c>
      <c r="E46" s="51">
        <v>256.27999999999997</v>
      </c>
      <c r="F46" s="51">
        <f>E46+(E46*22%)</f>
        <v>312.66159999999996</v>
      </c>
      <c r="G46" s="52" t="s">
        <v>215</v>
      </c>
      <c r="H46" s="53" t="s">
        <v>216</v>
      </c>
      <c r="I46" s="53" t="s">
        <v>216</v>
      </c>
      <c r="J46" s="54">
        <v>44767</v>
      </c>
      <c r="K46" s="52" t="s">
        <v>3</v>
      </c>
      <c r="L46" s="52" t="s">
        <v>141</v>
      </c>
      <c r="M46" s="52" t="s">
        <v>217</v>
      </c>
      <c r="N46" s="50">
        <v>55</v>
      </c>
      <c r="O46" s="55">
        <v>44768</v>
      </c>
      <c r="P46" s="52"/>
    </row>
    <row r="47" spans="1:23" ht="30" x14ac:dyDescent="0.25">
      <c r="A47" s="50">
        <v>2022</v>
      </c>
      <c r="B47" s="50">
        <v>46</v>
      </c>
      <c r="C47" s="27" t="s">
        <v>220</v>
      </c>
      <c r="D47" s="28" t="s">
        <v>218</v>
      </c>
      <c r="E47" s="51">
        <v>12080</v>
      </c>
      <c r="F47" s="51">
        <f>E47</f>
        <v>12080</v>
      </c>
      <c r="G47" s="52" t="s">
        <v>219</v>
      </c>
      <c r="H47" s="53"/>
      <c r="I47" s="53"/>
      <c r="J47" s="54"/>
      <c r="K47" s="52" t="s">
        <v>135</v>
      </c>
      <c r="L47" s="52" t="s">
        <v>141</v>
      </c>
      <c r="M47" s="52" t="s">
        <v>4</v>
      </c>
      <c r="N47" s="50">
        <v>35</v>
      </c>
      <c r="O47" s="55">
        <v>44767</v>
      </c>
      <c r="P47" s="52"/>
    </row>
    <row r="48" spans="1:23" ht="45" x14ac:dyDescent="0.25">
      <c r="A48" s="50">
        <v>2022</v>
      </c>
      <c r="B48" s="50">
        <v>47</v>
      </c>
      <c r="C48" s="27" t="s">
        <v>222</v>
      </c>
      <c r="D48" s="28" t="s">
        <v>223</v>
      </c>
      <c r="E48" s="51">
        <v>135</v>
      </c>
      <c r="F48" s="51">
        <v>135</v>
      </c>
      <c r="G48" s="52" t="s">
        <v>57</v>
      </c>
      <c r="H48" s="53" t="s">
        <v>56</v>
      </c>
      <c r="I48" s="53" t="s">
        <v>56</v>
      </c>
      <c r="J48" s="54">
        <v>44797</v>
      </c>
      <c r="K48" s="52" t="s">
        <v>117</v>
      </c>
      <c r="L48" s="52" t="s">
        <v>170</v>
      </c>
      <c r="M48" s="52" t="s">
        <v>4</v>
      </c>
      <c r="N48" s="50">
        <v>18</v>
      </c>
      <c r="O48" s="55">
        <v>44797</v>
      </c>
      <c r="P48" s="52"/>
    </row>
    <row r="49" spans="1:16" ht="30" x14ac:dyDescent="0.25">
      <c r="A49" s="50">
        <v>2022</v>
      </c>
      <c r="B49" s="50">
        <v>48</v>
      </c>
      <c r="C49" s="27" t="s">
        <v>224</v>
      </c>
      <c r="D49" s="28" t="s">
        <v>225</v>
      </c>
      <c r="E49" s="51">
        <v>598</v>
      </c>
      <c r="F49" s="51">
        <v>729.56</v>
      </c>
      <c r="G49" s="52" t="s">
        <v>226</v>
      </c>
      <c r="H49" s="53" t="s">
        <v>227</v>
      </c>
      <c r="I49" s="53" t="s">
        <v>229</v>
      </c>
      <c r="J49" s="54">
        <v>44797</v>
      </c>
      <c r="K49" s="52" t="s">
        <v>228</v>
      </c>
      <c r="L49" s="52" t="s">
        <v>141</v>
      </c>
      <c r="M49" s="52" t="s">
        <v>4</v>
      </c>
      <c r="N49" s="50">
        <v>20</v>
      </c>
      <c r="O49" s="55">
        <v>44699</v>
      </c>
      <c r="P49" s="52"/>
    </row>
    <row r="50" spans="1:16" ht="30" x14ac:dyDescent="0.25">
      <c r="A50" s="50">
        <v>2022</v>
      </c>
      <c r="B50" s="50">
        <v>49</v>
      </c>
      <c r="C50" s="27" t="s">
        <v>230</v>
      </c>
      <c r="D50" s="28" t="s">
        <v>231</v>
      </c>
      <c r="E50" s="51">
        <v>499.46</v>
      </c>
      <c r="F50" s="51">
        <f>E50*22%+E50</f>
        <v>609.34119999999996</v>
      </c>
      <c r="G50" s="52" t="s">
        <v>97</v>
      </c>
      <c r="H50" s="53" t="s">
        <v>99</v>
      </c>
      <c r="I50" s="53" t="s">
        <v>98</v>
      </c>
      <c r="J50" s="54">
        <v>44818</v>
      </c>
      <c r="K50" s="52" t="s">
        <v>3</v>
      </c>
      <c r="L50" s="52" t="s">
        <v>141</v>
      </c>
      <c r="M50" s="52" t="s">
        <v>4</v>
      </c>
      <c r="N50" s="50">
        <v>58</v>
      </c>
      <c r="O50" s="55">
        <v>44819</v>
      </c>
      <c r="P50" s="52"/>
    </row>
    <row r="51" spans="1:16" ht="30" x14ac:dyDescent="0.25">
      <c r="A51" s="50">
        <v>2022</v>
      </c>
      <c r="B51" s="50">
        <v>50</v>
      </c>
      <c r="C51" s="27" t="s">
        <v>232</v>
      </c>
      <c r="D51" s="28" t="s">
        <v>233</v>
      </c>
      <c r="E51" s="51">
        <v>954.54</v>
      </c>
      <c r="F51" s="51">
        <f>E51*10%+E51</f>
        <v>1049.9939999999999</v>
      </c>
      <c r="G51" s="52" t="s">
        <v>234</v>
      </c>
      <c r="H51" s="53" t="s">
        <v>235</v>
      </c>
      <c r="I51" s="53" t="s">
        <v>235</v>
      </c>
      <c r="J51" s="54">
        <v>44820</v>
      </c>
      <c r="K51" s="52" t="s">
        <v>117</v>
      </c>
      <c r="L51" s="52" t="s">
        <v>170</v>
      </c>
      <c r="M51" s="52" t="s">
        <v>4</v>
      </c>
      <c r="N51" s="50">
        <v>21</v>
      </c>
      <c r="O51" s="55">
        <v>44820</v>
      </c>
      <c r="P51" s="52"/>
    </row>
    <row r="52" spans="1:16" ht="30" x14ac:dyDescent="0.25">
      <c r="A52" s="50">
        <v>2022</v>
      </c>
      <c r="B52" s="50">
        <v>51</v>
      </c>
      <c r="C52" s="27" t="s">
        <v>236</v>
      </c>
      <c r="D52" s="28" t="s">
        <v>237</v>
      </c>
      <c r="E52" s="51">
        <v>690</v>
      </c>
      <c r="F52" s="51">
        <f>E52*22%+E52</f>
        <v>841.8</v>
      </c>
      <c r="G52" s="52" t="s">
        <v>238</v>
      </c>
      <c r="H52" s="53" t="s">
        <v>239</v>
      </c>
      <c r="I52" s="53" t="s">
        <v>239</v>
      </c>
      <c r="J52" s="54">
        <v>44808</v>
      </c>
      <c r="K52" s="52" t="s">
        <v>3</v>
      </c>
      <c r="L52" s="52" t="s">
        <v>141</v>
      </c>
      <c r="M52" s="52" t="s">
        <v>4</v>
      </c>
      <c r="N52" s="50">
        <v>59</v>
      </c>
      <c r="O52" s="55">
        <v>44838</v>
      </c>
      <c r="P52" s="52"/>
    </row>
    <row r="53" spans="1:16" x14ac:dyDescent="0.25">
      <c r="A53" s="50">
        <v>2022</v>
      </c>
      <c r="B53" s="50">
        <v>52</v>
      </c>
      <c r="C53" s="27" t="s">
        <v>240</v>
      </c>
      <c r="D53" s="28" t="s">
        <v>241</v>
      </c>
      <c r="E53" s="51">
        <v>120</v>
      </c>
      <c r="F53" s="51">
        <f>E53*22%+E53</f>
        <v>146.4</v>
      </c>
      <c r="G53" s="52" t="s">
        <v>97</v>
      </c>
      <c r="H53" s="53" t="s">
        <v>99</v>
      </c>
      <c r="I53" s="53" t="s">
        <v>98</v>
      </c>
      <c r="J53" s="54">
        <v>44808</v>
      </c>
      <c r="K53" s="52" t="s">
        <v>3</v>
      </c>
      <c r="L53" s="52" t="s">
        <v>141</v>
      </c>
      <c r="M53" s="52" t="s">
        <v>4</v>
      </c>
      <c r="N53" s="50">
        <v>60</v>
      </c>
      <c r="O53" s="55">
        <v>44838</v>
      </c>
      <c r="P53" s="52"/>
    </row>
    <row r="54" spans="1:16" ht="30" x14ac:dyDescent="0.25">
      <c r="A54" s="50">
        <v>2022</v>
      </c>
      <c r="B54" s="50">
        <v>53</v>
      </c>
      <c r="C54" s="27" t="s">
        <v>242</v>
      </c>
      <c r="D54" s="28" t="s">
        <v>243</v>
      </c>
      <c r="E54" s="51">
        <v>4000</v>
      </c>
      <c r="F54" s="51">
        <v>4000</v>
      </c>
      <c r="G54" s="52" t="s">
        <v>245</v>
      </c>
      <c r="H54" s="53" t="s">
        <v>244</v>
      </c>
      <c r="I54" s="53" t="s">
        <v>244</v>
      </c>
      <c r="J54" s="54">
        <v>44851</v>
      </c>
      <c r="K54" s="52" t="s">
        <v>117</v>
      </c>
      <c r="L54" s="52" t="s">
        <v>141</v>
      </c>
      <c r="M54" s="52" t="s">
        <v>4</v>
      </c>
      <c r="N54" s="50">
        <v>25</v>
      </c>
      <c r="O54" s="55">
        <v>44851</v>
      </c>
      <c r="P54" s="52"/>
    </row>
    <row r="55" spans="1:16" ht="30" x14ac:dyDescent="0.25">
      <c r="A55" s="50">
        <v>2022</v>
      </c>
      <c r="B55" s="50">
        <v>54</v>
      </c>
      <c r="C55" s="27" t="s">
        <v>247</v>
      </c>
      <c r="D55" s="28" t="s">
        <v>246</v>
      </c>
      <c r="E55" s="51">
        <v>1320</v>
      </c>
      <c r="F55" s="51">
        <f>E55</f>
        <v>1320</v>
      </c>
      <c r="G55" s="52" t="s">
        <v>57</v>
      </c>
      <c r="H55" s="53" t="s">
        <v>56</v>
      </c>
      <c r="I55" s="53" t="s">
        <v>56</v>
      </c>
      <c r="J55" s="54">
        <v>44855</v>
      </c>
      <c r="K55" s="52" t="s">
        <v>3</v>
      </c>
      <c r="L55" s="52" t="s">
        <v>141</v>
      </c>
      <c r="M55" s="52" t="s">
        <v>257</v>
      </c>
      <c r="N55" s="50">
        <v>62</v>
      </c>
      <c r="O55" s="55">
        <v>44855</v>
      </c>
      <c r="P55" s="52" t="s">
        <v>253</v>
      </c>
    </row>
    <row r="56" spans="1:16" ht="30" x14ac:dyDescent="0.25">
      <c r="A56" s="50">
        <v>2022</v>
      </c>
      <c r="B56" s="50">
        <v>55</v>
      </c>
      <c r="C56" s="27" t="s">
        <v>249</v>
      </c>
      <c r="D56" s="28" t="s">
        <v>248</v>
      </c>
      <c r="E56" s="51">
        <v>172</v>
      </c>
      <c r="F56" s="51">
        <f>E56</f>
        <v>172</v>
      </c>
      <c r="G56" s="52" t="s">
        <v>57</v>
      </c>
      <c r="H56" s="53" t="s">
        <v>56</v>
      </c>
      <c r="I56" s="53" t="s">
        <v>56</v>
      </c>
      <c r="J56" s="54">
        <v>44855</v>
      </c>
      <c r="K56" s="52" t="s">
        <v>3</v>
      </c>
      <c r="L56" s="52" t="s">
        <v>141</v>
      </c>
      <c r="M56" s="52" t="s">
        <v>257</v>
      </c>
      <c r="N56" s="50">
        <v>62</v>
      </c>
      <c r="O56" s="55">
        <v>44855</v>
      </c>
      <c r="P56" s="52" t="s">
        <v>254</v>
      </c>
    </row>
    <row r="57" spans="1:16" ht="60" x14ac:dyDescent="0.25">
      <c r="A57" s="50">
        <v>2022</v>
      </c>
      <c r="B57" s="50">
        <v>56</v>
      </c>
      <c r="C57" s="27" t="s">
        <v>250</v>
      </c>
      <c r="D57" s="28" t="s">
        <v>252</v>
      </c>
      <c r="E57" s="51">
        <v>1562</v>
      </c>
      <c r="F57" s="51">
        <f>E57</f>
        <v>1562</v>
      </c>
      <c r="G57" s="52" t="s">
        <v>57</v>
      </c>
      <c r="H57" s="53" t="s">
        <v>56</v>
      </c>
      <c r="I57" s="53" t="s">
        <v>56</v>
      </c>
      <c r="J57" s="54">
        <v>44855</v>
      </c>
      <c r="K57" s="52" t="s">
        <v>3</v>
      </c>
      <c r="L57" s="52" t="s">
        <v>141</v>
      </c>
      <c r="M57" s="52" t="s">
        <v>257</v>
      </c>
      <c r="N57" s="50">
        <v>62</v>
      </c>
      <c r="O57" s="55">
        <v>44855</v>
      </c>
      <c r="P57" s="52" t="s">
        <v>255</v>
      </c>
    </row>
    <row r="58" spans="1:16" ht="60" x14ac:dyDescent="0.25">
      <c r="A58" s="50">
        <v>2022</v>
      </c>
      <c r="B58" s="50">
        <v>57</v>
      </c>
      <c r="C58" s="27" t="s">
        <v>251</v>
      </c>
      <c r="D58" s="28" t="s">
        <v>258</v>
      </c>
      <c r="E58" s="51">
        <f>3326+4042+6853+731.58+214.26</f>
        <v>15166.84</v>
      </c>
      <c r="F58" s="51">
        <f>E58</f>
        <v>15166.84</v>
      </c>
      <c r="G58" s="52" t="s">
        <v>57</v>
      </c>
      <c r="H58" s="53" t="s">
        <v>56</v>
      </c>
      <c r="I58" s="53" t="s">
        <v>56</v>
      </c>
      <c r="J58" s="54">
        <v>44855</v>
      </c>
      <c r="K58" s="52" t="s">
        <v>3</v>
      </c>
      <c r="L58" s="52" t="s">
        <v>141</v>
      </c>
      <c r="M58" s="52" t="s">
        <v>257</v>
      </c>
      <c r="N58" s="50">
        <v>62</v>
      </c>
      <c r="O58" s="55">
        <v>44855</v>
      </c>
      <c r="P58" s="52" t="s">
        <v>256</v>
      </c>
    </row>
    <row r="59" spans="1:16" ht="60" x14ac:dyDescent="0.25">
      <c r="A59" s="50">
        <v>2022</v>
      </c>
      <c r="B59" s="50">
        <v>58</v>
      </c>
      <c r="C59" s="27" t="s">
        <v>259</v>
      </c>
      <c r="D59" s="28" t="s">
        <v>260</v>
      </c>
      <c r="E59" s="51">
        <v>500</v>
      </c>
      <c r="F59" s="51">
        <f>E59+(E59*22%)</f>
        <v>610</v>
      </c>
      <c r="G59" s="52" t="s">
        <v>18</v>
      </c>
      <c r="H59" s="53" t="s">
        <v>19</v>
      </c>
      <c r="I59" s="53" t="s">
        <v>19</v>
      </c>
      <c r="J59" s="54">
        <v>44860</v>
      </c>
      <c r="K59" s="52" t="s">
        <v>3</v>
      </c>
      <c r="L59" s="52" t="s">
        <v>141</v>
      </c>
      <c r="M59" s="52" t="s">
        <v>4</v>
      </c>
      <c r="N59" s="50">
        <v>63</v>
      </c>
      <c r="O59" s="55">
        <v>44860</v>
      </c>
      <c r="P59" s="52"/>
    </row>
    <row r="60" spans="1:16" ht="45" x14ac:dyDescent="0.25">
      <c r="A60" s="50">
        <v>2022</v>
      </c>
      <c r="B60" s="50">
        <v>59</v>
      </c>
      <c r="C60" s="27" t="s">
        <v>262</v>
      </c>
      <c r="D60" s="28" t="s">
        <v>261</v>
      </c>
      <c r="E60" s="51">
        <v>1650</v>
      </c>
      <c r="F60" s="51">
        <v>1650</v>
      </c>
      <c r="G60" s="52" t="s">
        <v>263</v>
      </c>
      <c r="H60" s="53" t="s">
        <v>264</v>
      </c>
      <c r="I60" s="53" t="s">
        <v>264</v>
      </c>
      <c r="J60" s="54">
        <v>44872</v>
      </c>
      <c r="K60" s="52" t="s">
        <v>117</v>
      </c>
      <c r="L60" s="52" t="s">
        <v>170</v>
      </c>
      <c r="M60" s="52" t="s">
        <v>4</v>
      </c>
      <c r="N60" s="50">
        <v>27</v>
      </c>
      <c r="O60" s="55">
        <v>44872</v>
      </c>
      <c r="P60" s="52"/>
    </row>
    <row r="61" spans="1:16" ht="45" x14ac:dyDescent="0.25">
      <c r="A61" s="50">
        <v>2022</v>
      </c>
      <c r="B61" s="50">
        <v>60</v>
      </c>
      <c r="C61" s="27" t="s">
        <v>265</v>
      </c>
      <c r="D61" s="28" t="s">
        <v>266</v>
      </c>
      <c r="E61" s="51">
        <v>1680</v>
      </c>
      <c r="F61" s="51">
        <v>1680</v>
      </c>
      <c r="G61" s="52" t="s">
        <v>267</v>
      </c>
      <c r="H61" s="53" t="s">
        <v>268</v>
      </c>
      <c r="I61" s="53" t="s">
        <v>269</v>
      </c>
      <c r="J61" s="54">
        <v>44872</v>
      </c>
      <c r="K61" s="52" t="s">
        <v>117</v>
      </c>
      <c r="L61" s="52" t="s">
        <v>170</v>
      </c>
      <c r="M61" s="52" t="s">
        <v>4</v>
      </c>
      <c r="N61" s="50">
        <v>28</v>
      </c>
      <c r="O61" s="55">
        <v>44872</v>
      </c>
      <c r="P61" s="52"/>
    </row>
    <row r="62" spans="1:16" x14ac:dyDescent="0.25">
      <c r="A62" s="50">
        <v>2022</v>
      </c>
      <c r="B62" s="50">
        <v>61</v>
      </c>
      <c r="C62" s="27" t="s">
        <v>272</v>
      </c>
      <c r="D62" s="28" t="s">
        <v>273</v>
      </c>
      <c r="E62" s="51">
        <v>5000</v>
      </c>
      <c r="F62" s="51">
        <f>E62+(E62*22%)</f>
        <v>6100</v>
      </c>
      <c r="G62" s="52" t="s">
        <v>274</v>
      </c>
      <c r="H62" s="53" t="s">
        <v>365</v>
      </c>
      <c r="I62" s="53" t="s">
        <v>365</v>
      </c>
      <c r="J62" s="54">
        <v>44879</v>
      </c>
      <c r="K62" s="52" t="s">
        <v>228</v>
      </c>
      <c r="L62" s="52"/>
      <c r="M62" s="52" t="s">
        <v>4</v>
      </c>
      <c r="N62" s="50">
        <v>61</v>
      </c>
      <c r="O62" s="55">
        <v>44879</v>
      </c>
      <c r="P62" s="52"/>
    </row>
    <row r="63" spans="1:16" ht="45" x14ac:dyDescent="0.25">
      <c r="A63" s="50">
        <v>2022</v>
      </c>
      <c r="B63" s="50">
        <v>62</v>
      </c>
      <c r="C63" s="27" t="s">
        <v>276</v>
      </c>
      <c r="D63" s="28" t="s">
        <v>275</v>
      </c>
      <c r="E63" s="51">
        <v>36000</v>
      </c>
      <c r="F63" s="51">
        <f>E63+(E63*5%)</f>
        <v>37800</v>
      </c>
      <c r="G63" s="52" t="s">
        <v>331</v>
      </c>
      <c r="H63" s="53" t="s">
        <v>366</v>
      </c>
      <c r="I63" s="53" t="s">
        <v>366</v>
      </c>
      <c r="J63" s="54">
        <v>44881</v>
      </c>
      <c r="K63" s="52" t="s">
        <v>5</v>
      </c>
      <c r="L63" s="52"/>
      <c r="M63" s="52" t="s">
        <v>762</v>
      </c>
      <c r="N63" s="50">
        <v>7</v>
      </c>
      <c r="O63" s="55">
        <v>44881</v>
      </c>
      <c r="P63" s="52"/>
    </row>
    <row r="64" spans="1:16" ht="30" x14ac:dyDescent="0.25">
      <c r="A64" s="50">
        <v>2022</v>
      </c>
      <c r="B64" s="50">
        <v>63</v>
      </c>
      <c r="C64" s="27" t="s">
        <v>270</v>
      </c>
      <c r="D64" s="28" t="s">
        <v>271</v>
      </c>
      <c r="E64" s="51">
        <v>240</v>
      </c>
      <c r="F64" s="51">
        <f>E64+(E64*22%)</f>
        <v>292.8</v>
      </c>
      <c r="G64" s="52" t="s">
        <v>226</v>
      </c>
      <c r="H64" s="53" t="s">
        <v>227</v>
      </c>
      <c r="I64" s="53" t="s">
        <v>229</v>
      </c>
      <c r="J64" s="54">
        <v>44882</v>
      </c>
      <c r="K64" s="52" t="s">
        <v>228</v>
      </c>
      <c r="L64" s="52"/>
      <c r="M64" s="52" t="s">
        <v>4</v>
      </c>
      <c r="N64" s="50">
        <v>61</v>
      </c>
      <c r="O64" s="55">
        <v>44879</v>
      </c>
      <c r="P64" s="52"/>
    </row>
    <row r="65" spans="1:16" ht="60" x14ac:dyDescent="0.25">
      <c r="A65" s="50">
        <v>2022</v>
      </c>
      <c r="B65" s="50">
        <v>64</v>
      </c>
      <c r="C65" s="27" t="s">
        <v>278</v>
      </c>
      <c r="D65" s="28" t="s">
        <v>277</v>
      </c>
      <c r="E65" s="51">
        <v>5140</v>
      </c>
      <c r="F65" s="51">
        <f>E65+(E65*4%)</f>
        <v>5345.6</v>
      </c>
      <c r="G65" s="52" t="s">
        <v>125</v>
      </c>
      <c r="H65" s="53" t="s">
        <v>126</v>
      </c>
      <c r="I65" s="53" t="s">
        <v>126</v>
      </c>
      <c r="J65" s="54">
        <v>44889</v>
      </c>
      <c r="K65" s="52" t="s">
        <v>6</v>
      </c>
      <c r="L65" s="52"/>
      <c r="M65" s="52" t="s">
        <v>4</v>
      </c>
      <c r="N65" s="50">
        <v>1</v>
      </c>
      <c r="O65" s="55">
        <v>44889</v>
      </c>
      <c r="P65" s="52"/>
    </row>
    <row r="66" spans="1:16" ht="30" x14ac:dyDescent="0.25">
      <c r="A66" s="50">
        <v>2022</v>
      </c>
      <c r="B66" s="50">
        <v>65</v>
      </c>
      <c r="C66" s="27" t="s">
        <v>279</v>
      </c>
      <c r="D66" s="28" t="s">
        <v>280</v>
      </c>
      <c r="E66" s="51">
        <v>80</v>
      </c>
      <c r="F66" s="51">
        <f>E66+(E66*4%)</f>
        <v>83.2</v>
      </c>
      <c r="G66" s="52" t="s">
        <v>310</v>
      </c>
      <c r="H66" s="53" t="s">
        <v>311</v>
      </c>
      <c r="I66" s="53" t="s">
        <v>311</v>
      </c>
      <c r="J66" s="54">
        <v>44889</v>
      </c>
      <c r="K66" s="52" t="s">
        <v>228</v>
      </c>
      <c r="L66" s="52"/>
      <c r="M66" s="52" t="s">
        <v>4</v>
      </c>
      <c r="N66" s="50">
        <v>61</v>
      </c>
      <c r="O66" s="55">
        <v>44879</v>
      </c>
      <c r="P66" s="52"/>
    </row>
    <row r="67" spans="1:16" ht="45" x14ac:dyDescent="0.25">
      <c r="A67" s="50">
        <v>2022</v>
      </c>
      <c r="B67" s="50">
        <v>66</v>
      </c>
      <c r="C67" s="27" t="s">
        <v>281</v>
      </c>
      <c r="D67" s="28" t="s">
        <v>282</v>
      </c>
      <c r="E67" s="51">
        <v>1680</v>
      </c>
      <c r="F67" s="51">
        <f>E67+(E67*22%)</f>
        <v>2049.6</v>
      </c>
      <c r="G67" s="52" t="s">
        <v>219</v>
      </c>
      <c r="H67" s="53"/>
      <c r="I67" s="53"/>
      <c r="J67" s="54"/>
      <c r="K67" s="52" t="s">
        <v>135</v>
      </c>
      <c r="L67" s="52" t="s">
        <v>141</v>
      </c>
      <c r="M67" s="52" t="s">
        <v>4</v>
      </c>
      <c r="N67" s="50">
        <v>64</v>
      </c>
      <c r="O67" s="55">
        <v>44889</v>
      </c>
      <c r="P67" s="52"/>
    </row>
    <row r="68" spans="1:16" ht="45" x14ac:dyDescent="0.25">
      <c r="A68" s="50">
        <v>2022</v>
      </c>
      <c r="B68" s="50">
        <v>67</v>
      </c>
      <c r="C68" s="27" t="s">
        <v>284</v>
      </c>
      <c r="D68" s="28" t="s">
        <v>283</v>
      </c>
      <c r="E68" s="51">
        <v>140</v>
      </c>
      <c r="F68" s="51">
        <f>E68+(E68*22%)</f>
        <v>170.8</v>
      </c>
      <c r="G68" s="52" t="s">
        <v>125</v>
      </c>
      <c r="H68" s="53" t="s">
        <v>126</v>
      </c>
      <c r="I68" s="53" t="s">
        <v>126</v>
      </c>
      <c r="J68" s="54">
        <v>44895</v>
      </c>
      <c r="K68" s="52" t="s">
        <v>6</v>
      </c>
      <c r="L68" s="52"/>
      <c r="M68" s="52" t="s">
        <v>4</v>
      </c>
      <c r="N68" s="50">
        <v>2</v>
      </c>
      <c r="O68" s="55">
        <v>44895</v>
      </c>
      <c r="P68" s="52"/>
    </row>
    <row r="69" spans="1:16" ht="45" x14ac:dyDescent="0.25">
      <c r="A69" s="50">
        <v>2022</v>
      </c>
      <c r="B69" s="50">
        <v>68</v>
      </c>
      <c r="C69" s="27" t="s">
        <v>285</v>
      </c>
      <c r="D69" s="28" t="s">
        <v>286</v>
      </c>
      <c r="E69" s="51">
        <v>600</v>
      </c>
      <c r="F69" s="51">
        <f>E69+(E69*10%)</f>
        <v>660</v>
      </c>
      <c r="G69" s="52" t="s">
        <v>34</v>
      </c>
      <c r="H69" s="53" t="s">
        <v>157</v>
      </c>
      <c r="I69" s="53" t="s">
        <v>157</v>
      </c>
      <c r="J69" s="54">
        <v>44895</v>
      </c>
      <c r="K69" s="52" t="s">
        <v>117</v>
      </c>
      <c r="L69" s="52" t="s">
        <v>170</v>
      </c>
      <c r="M69" s="52" t="s">
        <v>4</v>
      </c>
      <c r="N69" s="50">
        <v>30</v>
      </c>
      <c r="O69" s="55">
        <v>44895</v>
      </c>
      <c r="P69" s="52"/>
    </row>
    <row r="70" spans="1:16" ht="45" x14ac:dyDescent="0.25">
      <c r="A70" s="50">
        <v>2022</v>
      </c>
      <c r="B70" s="50">
        <v>69</v>
      </c>
      <c r="C70" s="27" t="s">
        <v>287</v>
      </c>
      <c r="D70" s="28" t="s">
        <v>288</v>
      </c>
      <c r="E70" s="51">
        <v>98.36</v>
      </c>
      <c r="F70" s="51">
        <f>E70+(E70*22%)</f>
        <v>119.9992</v>
      </c>
      <c r="G70" s="52" t="s">
        <v>290</v>
      </c>
      <c r="H70" s="53" t="s">
        <v>289</v>
      </c>
      <c r="I70" s="53" t="s">
        <v>289</v>
      </c>
      <c r="J70" s="54">
        <v>44895</v>
      </c>
      <c r="K70" s="52" t="s">
        <v>228</v>
      </c>
      <c r="L70" s="52"/>
      <c r="M70" s="52" t="s">
        <v>4</v>
      </c>
      <c r="N70" s="50">
        <v>61</v>
      </c>
      <c r="O70" s="55">
        <v>44879</v>
      </c>
      <c r="P70" s="52" t="s">
        <v>635</v>
      </c>
    </row>
    <row r="71" spans="1:16" ht="45" x14ac:dyDescent="0.25">
      <c r="A71" s="50">
        <v>2022</v>
      </c>
      <c r="B71" s="50">
        <v>70</v>
      </c>
      <c r="C71" s="27" t="s">
        <v>291</v>
      </c>
      <c r="D71" s="28" t="s">
        <v>292</v>
      </c>
      <c r="E71" s="51">
        <v>20600</v>
      </c>
      <c r="F71" s="51">
        <f>E71+(E71*22%)</f>
        <v>25132</v>
      </c>
      <c r="G71" s="52" t="s">
        <v>293</v>
      </c>
      <c r="H71" s="53" t="s">
        <v>682</v>
      </c>
      <c r="I71" s="53" t="s">
        <v>294</v>
      </c>
      <c r="J71" s="54">
        <v>44896</v>
      </c>
      <c r="K71" s="52" t="s">
        <v>3</v>
      </c>
      <c r="L71" s="52"/>
      <c r="M71" s="52" t="s">
        <v>4</v>
      </c>
      <c r="N71" s="50">
        <v>66</v>
      </c>
      <c r="O71" s="55">
        <v>44896</v>
      </c>
      <c r="P71" s="52"/>
    </row>
    <row r="72" spans="1:16" ht="30" x14ac:dyDescent="0.25">
      <c r="A72" s="50">
        <v>2022</v>
      </c>
      <c r="B72" s="50">
        <v>71</v>
      </c>
      <c r="C72" s="27" t="s">
        <v>295</v>
      </c>
      <c r="D72" s="28" t="s">
        <v>296</v>
      </c>
      <c r="E72" s="51">
        <v>200</v>
      </c>
      <c r="F72" s="51">
        <f>E72+(E72*22%)</f>
        <v>244</v>
      </c>
      <c r="G72" s="52" t="s">
        <v>297</v>
      </c>
      <c r="H72" s="53" t="s">
        <v>339</v>
      </c>
      <c r="I72" s="53" t="s">
        <v>339</v>
      </c>
      <c r="J72" s="54">
        <v>44896</v>
      </c>
      <c r="K72" s="52" t="s">
        <v>117</v>
      </c>
      <c r="L72" s="52" t="s">
        <v>170</v>
      </c>
      <c r="M72" s="52" t="s">
        <v>4</v>
      </c>
      <c r="N72" s="50">
        <v>31</v>
      </c>
      <c r="O72" s="55">
        <v>44896</v>
      </c>
      <c r="P72" s="52"/>
    </row>
    <row r="73" spans="1:16" x14ac:dyDescent="0.25">
      <c r="A73" s="50">
        <v>2022</v>
      </c>
      <c r="B73" s="50">
        <v>72</v>
      </c>
      <c r="C73" s="27" t="s">
        <v>338</v>
      </c>
      <c r="D73" s="28" t="s">
        <v>10</v>
      </c>
      <c r="E73" s="51">
        <v>159</v>
      </c>
      <c r="F73" s="51">
        <f>E73+(E73*22%)</f>
        <v>193.98</v>
      </c>
      <c r="G73" s="52" t="s">
        <v>181</v>
      </c>
      <c r="H73" s="53" t="s">
        <v>182</v>
      </c>
      <c r="I73" s="53" t="s">
        <v>182</v>
      </c>
      <c r="J73" s="54">
        <v>44900</v>
      </c>
      <c r="K73" s="52" t="s">
        <v>3</v>
      </c>
      <c r="L73" s="52"/>
      <c r="M73" s="52" t="s">
        <v>4</v>
      </c>
      <c r="N73" s="50">
        <v>67</v>
      </c>
      <c r="O73" s="55">
        <v>44897</v>
      </c>
      <c r="P73" s="52"/>
    </row>
    <row r="74" spans="1:16" x14ac:dyDescent="0.25">
      <c r="A74" s="50">
        <v>2022</v>
      </c>
      <c r="B74" s="50">
        <v>73</v>
      </c>
      <c r="C74" s="27" t="s">
        <v>298</v>
      </c>
      <c r="D74" s="28" t="s">
        <v>299</v>
      </c>
      <c r="E74" s="51">
        <v>295.45</v>
      </c>
      <c r="F74" s="51">
        <f>E74+(E74*10%)</f>
        <v>324.995</v>
      </c>
      <c r="G74" s="52" t="s">
        <v>302</v>
      </c>
      <c r="H74" s="53" t="s">
        <v>340</v>
      </c>
      <c r="I74" s="53" t="s">
        <v>340</v>
      </c>
      <c r="J74" s="54">
        <v>44900</v>
      </c>
      <c r="K74" s="52" t="s">
        <v>3</v>
      </c>
      <c r="L74" s="52"/>
      <c r="M74" s="52" t="s">
        <v>4</v>
      </c>
      <c r="N74" s="50">
        <v>68</v>
      </c>
      <c r="O74" s="55">
        <v>44900</v>
      </c>
      <c r="P74" s="52"/>
    </row>
    <row r="75" spans="1:16" ht="30" x14ac:dyDescent="0.25">
      <c r="A75" s="50">
        <v>2022</v>
      </c>
      <c r="B75" s="50">
        <v>74</v>
      </c>
      <c r="C75" s="27" t="s">
        <v>304</v>
      </c>
      <c r="D75" s="28" t="s">
        <v>303</v>
      </c>
      <c r="E75" s="51">
        <v>206.18</v>
      </c>
      <c r="F75" s="51">
        <f>E75+(E75*10%)</f>
        <v>226.798</v>
      </c>
      <c r="G75" s="52" t="s">
        <v>301</v>
      </c>
      <c r="H75" s="53" t="s">
        <v>300</v>
      </c>
      <c r="I75" s="53" t="s">
        <v>300</v>
      </c>
      <c r="J75" s="54">
        <v>44900</v>
      </c>
      <c r="K75" s="52" t="s">
        <v>3</v>
      </c>
      <c r="L75" s="52"/>
      <c r="M75" s="52" t="s">
        <v>4</v>
      </c>
      <c r="N75" s="50">
        <v>68</v>
      </c>
      <c r="O75" s="55">
        <v>44900</v>
      </c>
      <c r="P75" s="52"/>
    </row>
    <row r="76" spans="1:16" ht="30" x14ac:dyDescent="0.25">
      <c r="A76" s="50">
        <v>2022</v>
      </c>
      <c r="B76" s="50">
        <v>75</v>
      </c>
      <c r="C76" s="27" t="s">
        <v>305</v>
      </c>
      <c r="D76" s="28" t="s">
        <v>313</v>
      </c>
      <c r="E76" s="51">
        <v>4748.6400000000003</v>
      </c>
      <c r="F76" s="51">
        <f>E76+(E76*4%)</f>
        <v>4938.5856000000003</v>
      </c>
      <c r="G76" s="52" t="s">
        <v>306</v>
      </c>
      <c r="H76" s="53" t="s">
        <v>343</v>
      </c>
      <c r="I76" s="53" t="s">
        <v>343</v>
      </c>
      <c r="J76" s="54"/>
      <c r="K76" s="52" t="s">
        <v>3</v>
      </c>
      <c r="L76" s="52"/>
      <c r="M76" s="52" t="s">
        <v>4</v>
      </c>
      <c r="N76" s="50">
        <v>69</v>
      </c>
      <c r="O76" s="55">
        <v>44900</v>
      </c>
      <c r="P76" s="52"/>
    </row>
    <row r="77" spans="1:16" x14ac:dyDescent="0.25">
      <c r="A77" s="50">
        <v>2022</v>
      </c>
      <c r="B77" s="50">
        <v>76</v>
      </c>
      <c r="C77" s="27" t="s">
        <v>307</v>
      </c>
      <c r="D77" s="28" t="s">
        <v>308</v>
      </c>
      <c r="E77" s="51">
        <v>648.29999999999995</v>
      </c>
      <c r="F77" s="51">
        <f>E77+(E77*22%)</f>
        <v>790.92599999999993</v>
      </c>
      <c r="G77" s="52" t="s">
        <v>309</v>
      </c>
      <c r="H77" s="53" t="s">
        <v>349</v>
      </c>
      <c r="I77" s="53" t="s">
        <v>349</v>
      </c>
      <c r="J77" s="54">
        <v>44901</v>
      </c>
      <c r="K77" s="52" t="s">
        <v>3</v>
      </c>
      <c r="L77" s="52"/>
      <c r="M77" s="52" t="s">
        <v>4</v>
      </c>
      <c r="N77" s="50">
        <v>75</v>
      </c>
      <c r="O77" s="55">
        <v>44901</v>
      </c>
      <c r="P77" s="52"/>
    </row>
    <row r="78" spans="1:16" ht="60" x14ac:dyDescent="0.25">
      <c r="A78" s="50">
        <v>2022</v>
      </c>
      <c r="B78" s="50">
        <v>77</v>
      </c>
      <c r="C78" s="27" t="s">
        <v>312</v>
      </c>
      <c r="D78" s="28" t="s">
        <v>319</v>
      </c>
      <c r="E78" s="51">
        <v>3200</v>
      </c>
      <c r="F78" s="51">
        <f>E78+(E78*22%)</f>
        <v>3904</v>
      </c>
      <c r="G78" s="52" t="s">
        <v>314</v>
      </c>
      <c r="H78" s="53" t="s">
        <v>315</v>
      </c>
      <c r="I78" s="53" t="s">
        <v>315</v>
      </c>
      <c r="J78" s="54">
        <v>44901</v>
      </c>
      <c r="K78" s="52" t="s">
        <v>3</v>
      </c>
      <c r="L78" s="52"/>
      <c r="M78" s="52" t="s">
        <v>4</v>
      </c>
      <c r="N78" s="50">
        <v>76</v>
      </c>
      <c r="O78" s="55">
        <v>44901</v>
      </c>
      <c r="P78" s="52"/>
    </row>
    <row r="79" spans="1:16" ht="30" x14ac:dyDescent="0.25">
      <c r="A79" s="50">
        <v>2022</v>
      </c>
      <c r="B79" s="50">
        <v>78</v>
      </c>
      <c r="C79" s="27" t="s">
        <v>316</v>
      </c>
      <c r="D79" s="28" t="s">
        <v>317</v>
      </c>
      <c r="E79" s="51">
        <v>1656</v>
      </c>
      <c r="F79" s="51">
        <f>E79+(E79*22%)</f>
        <v>2020.32</v>
      </c>
      <c r="G79" s="52" t="s">
        <v>49</v>
      </c>
      <c r="H79" s="53" t="s">
        <v>48</v>
      </c>
      <c r="I79" s="53" t="s">
        <v>50</v>
      </c>
      <c r="J79" s="54">
        <v>44915</v>
      </c>
      <c r="K79" s="52" t="s">
        <v>3</v>
      </c>
      <c r="L79" s="52" t="s">
        <v>141</v>
      </c>
      <c r="M79" s="52" t="s">
        <v>51</v>
      </c>
      <c r="N79" s="50">
        <v>77</v>
      </c>
      <c r="O79" s="55">
        <v>44915</v>
      </c>
      <c r="P79" s="52"/>
    </row>
    <row r="80" spans="1:16" ht="45" x14ac:dyDescent="0.25">
      <c r="A80" s="50">
        <v>2022</v>
      </c>
      <c r="B80" s="50">
        <v>79</v>
      </c>
      <c r="C80" s="27" t="s">
        <v>318</v>
      </c>
      <c r="D80" s="28" t="s">
        <v>320</v>
      </c>
      <c r="E80" s="51">
        <v>1760</v>
      </c>
      <c r="F80" s="51">
        <f>E80+(E80*22%)</f>
        <v>2147.1999999999998</v>
      </c>
      <c r="G80" s="52" t="s">
        <v>321</v>
      </c>
      <c r="H80" s="53" t="s">
        <v>322</v>
      </c>
      <c r="I80" s="53" t="s">
        <v>322</v>
      </c>
      <c r="J80" s="54">
        <v>44915</v>
      </c>
      <c r="K80" s="52" t="s">
        <v>3</v>
      </c>
      <c r="L80" s="52" t="s">
        <v>141</v>
      </c>
      <c r="M80" s="52" t="s">
        <v>4</v>
      </c>
      <c r="N80" s="50">
        <v>78</v>
      </c>
      <c r="O80" s="55">
        <v>44915</v>
      </c>
      <c r="P80" s="52"/>
    </row>
    <row r="81" spans="1:16" ht="30" x14ac:dyDescent="0.25">
      <c r="A81" s="50">
        <v>2022</v>
      </c>
      <c r="B81" s="50">
        <v>80</v>
      </c>
      <c r="C81" s="27" t="s">
        <v>323</v>
      </c>
      <c r="D81" s="28" t="s">
        <v>326</v>
      </c>
      <c r="E81" s="51">
        <v>4680</v>
      </c>
      <c r="F81" s="51">
        <f>E81+(E81*22%)</f>
        <v>5709.6</v>
      </c>
      <c r="G81" s="52" t="s">
        <v>324</v>
      </c>
      <c r="H81" s="53" t="s">
        <v>325</v>
      </c>
      <c r="I81" s="53" t="s">
        <v>325</v>
      </c>
      <c r="J81" s="54">
        <v>44923</v>
      </c>
      <c r="K81" s="52" t="s">
        <v>3</v>
      </c>
      <c r="L81" s="52" t="s">
        <v>141</v>
      </c>
      <c r="M81" s="52" t="s">
        <v>4</v>
      </c>
      <c r="N81" s="50">
        <v>80</v>
      </c>
      <c r="O81" s="55">
        <v>44923</v>
      </c>
      <c r="P81" s="52"/>
    </row>
    <row r="82" spans="1:16" ht="30" x14ac:dyDescent="0.25">
      <c r="A82" s="50">
        <v>2022</v>
      </c>
      <c r="B82" s="50">
        <v>81</v>
      </c>
      <c r="C82" s="50" t="s">
        <v>327</v>
      </c>
      <c r="D82" s="52" t="s">
        <v>328</v>
      </c>
      <c r="E82" s="30">
        <v>2553.6</v>
      </c>
      <c r="F82" s="31">
        <f>E82+(E82*4%)</f>
        <v>2655.7439999999997</v>
      </c>
      <c r="G82" s="51" t="s">
        <v>329</v>
      </c>
      <c r="H82" s="51" t="s">
        <v>330</v>
      </c>
      <c r="I82" s="52" t="s">
        <v>330</v>
      </c>
      <c r="J82" s="54">
        <v>44924</v>
      </c>
      <c r="K82" s="53" t="s">
        <v>3</v>
      </c>
      <c r="L82" s="54" t="s">
        <v>141</v>
      </c>
      <c r="M82" s="52" t="s">
        <v>4</v>
      </c>
      <c r="N82" s="52">
        <v>81</v>
      </c>
      <c r="O82" s="55">
        <v>44924</v>
      </c>
      <c r="P82" s="50"/>
    </row>
    <row r="83" spans="1:16" ht="45" x14ac:dyDescent="0.25">
      <c r="A83" s="50">
        <v>2022</v>
      </c>
      <c r="B83" s="50">
        <v>82</v>
      </c>
      <c r="C83" s="50" t="s">
        <v>332</v>
      </c>
      <c r="D83" s="52" t="s">
        <v>333</v>
      </c>
      <c r="E83" s="30">
        <v>1700</v>
      </c>
      <c r="F83" s="31">
        <f>E83+(E83*22%)</f>
        <v>2074</v>
      </c>
      <c r="G83" s="56" t="s">
        <v>334</v>
      </c>
      <c r="H83" s="51" t="s">
        <v>335</v>
      </c>
      <c r="I83" s="52" t="s">
        <v>335</v>
      </c>
      <c r="J83" s="54">
        <v>44925</v>
      </c>
      <c r="K83" s="53" t="s">
        <v>3</v>
      </c>
      <c r="L83" s="54" t="s">
        <v>141</v>
      </c>
      <c r="M83" s="52" t="s">
        <v>4</v>
      </c>
      <c r="N83" s="52">
        <v>84</v>
      </c>
      <c r="O83" s="55">
        <v>44925</v>
      </c>
      <c r="P83" s="50"/>
    </row>
    <row r="84" spans="1:16" ht="30" x14ac:dyDescent="0.25">
      <c r="A84" s="50">
        <v>2022</v>
      </c>
      <c r="B84" s="50">
        <v>83</v>
      </c>
      <c r="C84" s="50" t="s">
        <v>336</v>
      </c>
      <c r="D84" s="52" t="s">
        <v>337</v>
      </c>
      <c r="E84" s="30">
        <v>2064.7399999999998</v>
      </c>
      <c r="F84" s="31">
        <f>E84+(E84*22%)</f>
        <v>2518.9827999999998</v>
      </c>
      <c r="G84" s="51" t="s">
        <v>321</v>
      </c>
      <c r="H84" s="51" t="s">
        <v>322</v>
      </c>
      <c r="I84" s="52" t="s">
        <v>322</v>
      </c>
      <c r="J84" s="54">
        <v>44925</v>
      </c>
      <c r="K84" s="53" t="s">
        <v>3</v>
      </c>
      <c r="L84" s="54" t="s">
        <v>141</v>
      </c>
      <c r="M84" s="52" t="s">
        <v>4</v>
      </c>
      <c r="N84" s="52">
        <v>85</v>
      </c>
      <c r="O84" s="55">
        <v>44925</v>
      </c>
      <c r="P84" s="50"/>
    </row>
    <row r="88" spans="1:16" x14ac:dyDescent="0.25">
      <c r="D88" s="10" t="s">
        <v>490</v>
      </c>
    </row>
    <row r="89" spans="1:16" x14ac:dyDescent="0.25">
      <c r="D89" s="37" t="s">
        <v>491</v>
      </c>
    </row>
    <row r="90" spans="1:16" x14ac:dyDescent="0.25">
      <c r="D90" s="37" t="s">
        <v>492</v>
      </c>
    </row>
  </sheetData>
  <autoFilter ref="A1:AA84" xr:uid="{511BCDE1-1BC7-4AF7-8648-61DF88CC56CB}"/>
  <phoneticPr fontId="19" type="noConversion"/>
  <hyperlinks>
    <hyperlink ref="D88" r:id="rId1" display="http://www.normattiva.it/uri-res/N2Ls?urn:nir:stato:decreto:2001-03-30;165~art7!vig" xr:uid="{DF782C62-AD04-48A6-BAF6-47F1EDF4F2E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10</vt:i4>
      </vt:variant>
    </vt:vector>
  </HeadingPairs>
  <TitlesOfParts>
    <vt:vector size="15" baseType="lpstr">
      <vt:lpstr>2026</vt:lpstr>
      <vt:lpstr>2025</vt:lpstr>
      <vt:lpstr>2024</vt:lpstr>
      <vt:lpstr>2023</vt:lpstr>
      <vt:lpstr>2022</vt:lpstr>
      <vt:lpstr>'2024'!_Hlk180484206</vt:lpstr>
      <vt:lpstr>'2024'!_Hlk183420464</vt:lpstr>
      <vt:lpstr>'2024'!_Hlk184809626</vt:lpstr>
      <vt:lpstr>'2025'!_Hlk194412717</vt:lpstr>
      <vt:lpstr>'2025'!_Hlk207005574</vt:lpstr>
      <vt:lpstr>'2025'!_Hlk212730271</vt:lpstr>
      <vt:lpstr>'2026'!_Hlk224719568</vt:lpstr>
      <vt:lpstr>'2026'!_Hlk234486101</vt:lpstr>
      <vt:lpstr>'2022'!_Hlk62737534</vt:lpstr>
      <vt:lpstr>'2023'!_Hlk68774084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Gobbato</dc:creator>
  <cp:lastModifiedBy>Rossella Turco</cp:lastModifiedBy>
  <cp:lastPrinted>2020-01-30T15:04:17Z</cp:lastPrinted>
  <dcterms:created xsi:type="dcterms:W3CDTF">2017-04-21T08:44:03Z</dcterms:created>
  <dcterms:modified xsi:type="dcterms:W3CDTF">2026-07-29T09:31:16Z</dcterms:modified>
</cp:coreProperties>
</file>